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h.CAST\Documents\"/>
    </mc:Choice>
  </mc:AlternateContent>
  <xr:revisionPtr revIDLastSave="0" documentId="8_{8296E50E-A79B-4F09-A79C-EE2DED0B0145}" xr6:coauthVersionLast="28" xr6:coauthVersionMax="28" xr10:uidLastSave="{00000000-0000-0000-0000-000000000000}"/>
  <workbookProtection workbookAlgorithmName="SHA-512" workbookHashValue="597qVJ/b/HX+ENw6c/o251PKUWPL7rZ7eRx2pxGgiOkqLdjZvS7inW3dqIdJZBdk2tBlh8vpIc+Zcnwh3WCLzw==" workbookSaltValue="pEt/M74Q3MY6qpCT/5WqDQ==" workbookSpinCount="100000" lockStructure="1"/>
  <bookViews>
    <workbookView xWindow="0" yWindow="0" windowWidth="23040" windowHeight="8790" xr2:uid="{0EDD80C6-9D60-404C-A7A5-9A4FB31CD2C2}"/>
  </bookViews>
  <sheets>
    <sheet name="revised calculator form" sheetId="1" r:id="rId1"/>
  </sheets>
  <definedNames>
    <definedName name="_xlnm._FilterDatabase" localSheetId="0" hidden="1">'revised calculator form'!$K$121:$Q$136</definedName>
    <definedName name="_xlnm.Print_Area" localSheetId="0">'revised calculator form'!$A$1:$P$155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" i="1" l="1"/>
  <c r="I115" i="1"/>
  <c r="H115" i="1"/>
  <c r="G115" i="1"/>
  <c r="F115" i="1"/>
  <c r="E115" i="1"/>
  <c r="C115" i="1"/>
  <c r="S114" i="1"/>
  <c r="R114" i="1"/>
  <c r="O114" i="1"/>
  <c r="S113" i="1"/>
  <c r="R113" i="1"/>
  <c r="O113" i="1"/>
  <c r="S112" i="1"/>
  <c r="R112" i="1"/>
  <c r="O112" i="1"/>
  <c r="S111" i="1"/>
  <c r="R111" i="1"/>
  <c r="O111" i="1"/>
  <c r="S110" i="1"/>
  <c r="R110" i="1"/>
  <c r="O110" i="1"/>
  <c r="S109" i="1"/>
  <c r="R109" i="1"/>
  <c r="O109" i="1"/>
  <c r="S108" i="1"/>
  <c r="R108" i="1"/>
  <c r="O108" i="1"/>
  <c r="S107" i="1"/>
  <c r="R107" i="1"/>
  <c r="O107" i="1"/>
  <c r="S106" i="1"/>
  <c r="R106" i="1"/>
  <c r="O106" i="1"/>
  <c r="S105" i="1"/>
  <c r="R105" i="1"/>
  <c r="O105" i="1"/>
  <c r="S104" i="1"/>
  <c r="R104" i="1"/>
  <c r="O104" i="1"/>
  <c r="S103" i="1"/>
  <c r="R103" i="1"/>
  <c r="O103" i="1"/>
  <c r="S102" i="1"/>
  <c r="R102" i="1"/>
  <c r="O102" i="1"/>
  <c r="S101" i="1"/>
  <c r="R101" i="1"/>
  <c r="O101" i="1"/>
  <c r="S100" i="1"/>
  <c r="R100" i="1"/>
  <c r="O100" i="1"/>
  <c r="S99" i="1"/>
  <c r="R99" i="1"/>
  <c r="O99" i="1"/>
  <c r="S98" i="1"/>
  <c r="R98" i="1"/>
  <c r="O98" i="1"/>
  <c r="S97" i="1"/>
  <c r="R97" i="1"/>
  <c r="O97" i="1"/>
  <c r="S96" i="1"/>
  <c r="R96" i="1"/>
  <c r="O96" i="1"/>
  <c r="S95" i="1"/>
  <c r="R95" i="1"/>
  <c r="O95" i="1"/>
  <c r="S94" i="1"/>
  <c r="R94" i="1"/>
  <c r="O94" i="1"/>
  <c r="S93" i="1"/>
  <c r="R93" i="1"/>
  <c r="O93" i="1"/>
  <c r="S92" i="1"/>
  <c r="R92" i="1"/>
  <c r="O92" i="1"/>
  <c r="S91" i="1"/>
  <c r="R91" i="1"/>
  <c r="O91" i="1"/>
  <c r="AC90" i="1"/>
  <c r="S90" i="1"/>
  <c r="R90" i="1"/>
  <c r="O90" i="1"/>
  <c r="AC89" i="1"/>
  <c r="S89" i="1"/>
  <c r="R89" i="1"/>
  <c r="O89" i="1"/>
  <c r="AC88" i="1"/>
  <c r="S88" i="1"/>
  <c r="R88" i="1"/>
  <c r="O88" i="1"/>
  <c r="AC87" i="1"/>
  <c r="S87" i="1"/>
  <c r="R87" i="1"/>
  <c r="O87" i="1"/>
  <c r="AC86" i="1"/>
  <c r="S86" i="1"/>
  <c r="R86" i="1"/>
  <c r="O86" i="1"/>
  <c r="AC85" i="1"/>
  <c r="S85" i="1"/>
  <c r="R85" i="1"/>
  <c r="J80" i="1"/>
  <c r="J116" i="1" s="1"/>
  <c r="I80" i="1"/>
  <c r="I116" i="1" s="1"/>
  <c r="H80" i="1"/>
  <c r="H116" i="1" s="1"/>
  <c r="G80" i="1"/>
  <c r="G116" i="1" s="1"/>
  <c r="F80" i="1"/>
  <c r="F116" i="1" s="1"/>
  <c r="E80" i="1"/>
  <c r="C80" i="1"/>
  <c r="S79" i="1"/>
  <c r="R79" i="1"/>
  <c r="O79" i="1"/>
  <c r="S78" i="1"/>
  <c r="R78" i="1"/>
  <c r="O78" i="1"/>
  <c r="S77" i="1"/>
  <c r="R77" i="1"/>
  <c r="O77" i="1"/>
  <c r="S76" i="1"/>
  <c r="R76" i="1"/>
  <c r="O76" i="1"/>
  <c r="S75" i="1"/>
  <c r="R75" i="1"/>
  <c r="O75" i="1"/>
  <c r="S74" i="1"/>
  <c r="R74" i="1"/>
  <c r="O74" i="1"/>
  <c r="S73" i="1"/>
  <c r="R73" i="1"/>
  <c r="O73" i="1"/>
  <c r="S72" i="1"/>
  <c r="R72" i="1"/>
  <c r="O72" i="1"/>
  <c r="S71" i="1"/>
  <c r="R71" i="1"/>
  <c r="O71" i="1"/>
  <c r="S70" i="1"/>
  <c r="R70" i="1"/>
  <c r="O70" i="1"/>
  <c r="S69" i="1"/>
  <c r="R69" i="1"/>
  <c r="O69" i="1"/>
  <c r="S68" i="1"/>
  <c r="R68" i="1"/>
  <c r="O68" i="1"/>
  <c r="S67" i="1"/>
  <c r="R67" i="1"/>
  <c r="O67" i="1"/>
  <c r="S66" i="1"/>
  <c r="R66" i="1"/>
  <c r="O66" i="1"/>
  <c r="S65" i="1"/>
  <c r="R65" i="1"/>
  <c r="O65" i="1"/>
  <c r="S64" i="1"/>
  <c r="R64" i="1"/>
  <c r="O64" i="1"/>
  <c r="S63" i="1"/>
  <c r="R63" i="1"/>
  <c r="O63" i="1"/>
  <c r="S62" i="1"/>
  <c r="R62" i="1"/>
  <c r="O62" i="1"/>
  <c r="S61" i="1"/>
  <c r="R61" i="1"/>
  <c r="O61" i="1"/>
  <c r="S60" i="1"/>
  <c r="R60" i="1"/>
  <c r="O60" i="1"/>
  <c r="S59" i="1"/>
  <c r="R59" i="1"/>
  <c r="O59" i="1"/>
  <c r="S58" i="1"/>
  <c r="R58" i="1"/>
  <c r="O58" i="1"/>
  <c r="S57" i="1"/>
  <c r="R57" i="1"/>
  <c r="O57" i="1"/>
  <c r="S56" i="1"/>
  <c r="R56" i="1"/>
  <c r="O56" i="1"/>
  <c r="S55" i="1"/>
  <c r="R55" i="1"/>
  <c r="O55" i="1"/>
  <c r="S54" i="1"/>
  <c r="R54" i="1"/>
  <c r="O54" i="1"/>
  <c r="S53" i="1"/>
  <c r="R53" i="1"/>
  <c r="O53" i="1"/>
  <c r="S52" i="1"/>
  <c r="R52" i="1"/>
  <c r="O52" i="1"/>
  <c r="S51" i="1"/>
  <c r="R51" i="1"/>
  <c r="O51" i="1"/>
  <c r="S50" i="1"/>
  <c r="R50" i="1"/>
  <c r="O50" i="1"/>
  <c r="S49" i="1"/>
  <c r="R49" i="1"/>
  <c r="O49" i="1"/>
  <c r="S48" i="1"/>
  <c r="R48" i="1"/>
  <c r="O48" i="1"/>
  <c r="S47" i="1"/>
  <c r="R47" i="1"/>
  <c r="O47" i="1"/>
  <c r="S46" i="1"/>
  <c r="R46" i="1"/>
  <c r="O46" i="1"/>
  <c r="S45" i="1"/>
  <c r="R45" i="1"/>
  <c r="O45" i="1"/>
  <c r="AB44" i="1"/>
  <c r="AC44" i="1" s="1"/>
  <c r="S44" i="1"/>
  <c r="R44" i="1"/>
  <c r="O44" i="1"/>
  <c r="AB43" i="1"/>
  <c r="AC43" i="1" s="1"/>
  <c r="S43" i="1"/>
  <c r="R43" i="1"/>
  <c r="O43" i="1"/>
  <c r="S42" i="1"/>
  <c r="R42" i="1"/>
  <c r="O42" i="1"/>
  <c r="S41" i="1"/>
  <c r="R41" i="1"/>
  <c r="S39" i="1"/>
  <c r="R39" i="1"/>
  <c r="P36" i="1"/>
  <c r="V35" i="1" s="1"/>
  <c r="D36" i="1"/>
  <c r="G33" i="1"/>
  <c r="V26" i="1"/>
  <c r="V26" i="1" a="1"/>
  <c r="T26" i="1" a="1"/>
  <c r="T26" i="1" s="1"/>
  <c r="E25" i="1"/>
  <c r="V20" i="1" a="1"/>
  <c r="V20" i="1" s="1"/>
  <c r="U20" i="1"/>
  <c r="U20" i="1" a="1"/>
  <c r="P20" i="1"/>
  <c r="O20" i="1"/>
  <c r="M20" i="1"/>
  <c r="L20" i="1"/>
  <c r="P19" i="1"/>
  <c r="O19" i="1"/>
  <c r="M19" i="1"/>
  <c r="L19" i="1"/>
  <c r="P18" i="1"/>
  <c r="O18" i="1"/>
  <c r="M18" i="1"/>
  <c r="N18" i="1" s="1"/>
  <c r="H36" i="1" s="1"/>
  <c r="L18" i="1"/>
  <c r="P17" i="1"/>
  <c r="O17" i="1"/>
  <c r="M17" i="1"/>
  <c r="N17" i="1" s="1"/>
  <c r="G36" i="1" s="1"/>
  <c r="L17" i="1"/>
  <c r="P16" i="1"/>
  <c r="O16" i="1"/>
  <c r="M16" i="1"/>
  <c r="N16" i="1" s="1"/>
  <c r="F36" i="1" s="1"/>
  <c r="L16" i="1"/>
  <c r="P15" i="1"/>
  <c r="S20" i="1" s="1"/>
  <c r="O15" i="1"/>
  <c r="T20" i="1" s="1"/>
  <c r="M15" i="1"/>
  <c r="M24" i="1" s="1"/>
  <c r="L15" i="1"/>
  <c r="N19" i="1" l="1"/>
  <c r="I36" i="1" s="1"/>
  <c r="N20" i="1"/>
  <c r="J36" i="1" s="1"/>
  <c r="X35" i="1"/>
  <c r="X37" i="1" s="1"/>
  <c r="C116" i="1"/>
  <c r="E116" i="1"/>
  <c r="AB45" i="1"/>
  <c r="AC45" i="1" s="1"/>
  <c r="AB46" i="1"/>
  <c r="AC46" i="1" s="1"/>
  <c r="AB42" i="1"/>
  <c r="AC42" i="1" s="1"/>
  <c r="AB41" i="1"/>
  <c r="AC41" i="1" s="1"/>
  <c r="N15" i="1"/>
  <c r="E36" i="1" s="1"/>
  <c r="V37" i="1"/>
  <c r="K112" i="1" l="1"/>
  <c r="K108" i="1"/>
  <c r="K111" i="1"/>
  <c r="K107" i="1"/>
  <c r="K103" i="1"/>
  <c r="K99" i="1"/>
  <c r="K95" i="1"/>
  <c r="K91" i="1"/>
  <c r="K89" i="1"/>
  <c r="K87" i="1"/>
  <c r="K113" i="1"/>
  <c r="K109" i="1"/>
  <c r="K105" i="1"/>
  <c r="K101" i="1"/>
  <c r="K97" i="1"/>
  <c r="K93" i="1"/>
  <c r="K90" i="1"/>
  <c r="K88" i="1"/>
  <c r="K86" i="1"/>
  <c r="K79" i="1"/>
  <c r="K114" i="1"/>
  <c r="L114" i="1" s="1"/>
  <c r="K106" i="1"/>
  <c r="K104" i="1"/>
  <c r="K102" i="1"/>
  <c r="K100" i="1"/>
  <c r="K98" i="1"/>
  <c r="K96" i="1"/>
  <c r="K94" i="1"/>
  <c r="K92" i="1"/>
  <c r="K76" i="1"/>
  <c r="K72" i="1"/>
  <c r="K68" i="1"/>
  <c r="K75" i="1"/>
  <c r="K85" i="1"/>
  <c r="K71" i="1"/>
  <c r="K64" i="1"/>
  <c r="K110" i="1"/>
  <c r="K67" i="1"/>
  <c r="K62" i="1"/>
  <c r="K58" i="1"/>
  <c r="K54" i="1"/>
  <c r="K50" i="1"/>
  <c r="K73" i="1"/>
  <c r="K70" i="1"/>
  <c r="K65" i="1"/>
  <c r="K61" i="1"/>
  <c r="K57" i="1"/>
  <c r="K53" i="1"/>
  <c r="K49" i="1"/>
  <c r="K45" i="1"/>
  <c r="K41" i="1"/>
  <c r="K78" i="1"/>
  <c r="K77" i="1"/>
  <c r="K74" i="1"/>
  <c r="K66" i="1"/>
  <c r="K46" i="1"/>
  <c r="K44" i="1"/>
  <c r="K43" i="1"/>
  <c r="K42" i="1"/>
  <c r="K39" i="1"/>
  <c r="K69" i="1"/>
  <c r="K63" i="1"/>
  <c r="K60" i="1"/>
  <c r="K59" i="1"/>
  <c r="K56" i="1"/>
  <c r="K55" i="1"/>
  <c r="K52" i="1"/>
  <c r="K51" i="1"/>
  <c r="K48" i="1"/>
  <c r="K47" i="1"/>
  <c r="L110" i="1" l="1"/>
  <c r="N110" i="1" s="1"/>
  <c r="K115" i="1"/>
  <c r="T56" i="1"/>
  <c r="L56" i="1"/>
  <c r="T49" i="1"/>
  <c r="L49" i="1"/>
  <c r="T75" i="1"/>
  <c r="L75" i="1"/>
  <c r="L92" i="1"/>
  <c r="L100" i="1"/>
  <c r="L105" i="1"/>
  <c r="T51" i="1"/>
  <c r="L51" i="1"/>
  <c r="T59" i="1"/>
  <c r="L59" i="1"/>
  <c r="K80" i="1"/>
  <c r="T114" i="1" s="1"/>
  <c r="L39" i="1"/>
  <c r="T39" i="1"/>
  <c r="T46" i="1"/>
  <c r="L46" i="1"/>
  <c r="T78" i="1"/>
  <c r="L78" i="1"/>
  <c r="T53" i="1"/>
  <c r="L53" i="1"/>
  <c r="T70" i="1"/>
  <c r="L70" i="1"/>
  <c r="T58" i="1"/>
  <c r="L58" i="1"/>
  <c r="T64" i="1"/>
  <c r="L64" i="1"/>
  <c r="T68" i="1"/>
  <c r="L68" i="1"/>
  <c r="L94" i="1"/>
  <c r="L102" i="1"/>
  <c r="T104" i="1"/>
  <c r="T79" i="1"/>
  <c r="L79" i="1"/>
  <c r="L93" i="1"/>
  <c r="L109" i="1"/>
  <c r="L91" i="1"/>
  <c r="L107" i="1"/>
  <c r="T47" i="1"/>
  <c r="L47" i="1"/>
  <c r="T69" i="1"/>
  <c r="L69" i="1"/>
  <c r="T52" i="1"/>
  <c r="L52" i="1"/>
  <c r="T60" i="1"/>
  <c r="L60" i="1"/>
  <c r="T42" i="1"/>
  <c r="T66" i="1"/>
  <c r="L66" i="1"/>
  <c r="T41" i="1"/>
  <c r="T57" i="1"/>
  <c r="L57" i="1"/>
  <c r="T73" i="1"/>
  <c r="L73" i="1"/>
  <c r="T62" i="1"/>
  <c r="L62" i="1"/>
  <c r="T71" i="1"/>
  <c r="L71" i="1"/>
  <c r="T72" i="1"/>
  <c r="L72" i="1"/>
  <c r="L96" i="1"/>
  <c r="L104" i="1"/>
  <c r="L97" i="1"/>
  <c r="L113" i="1"/>
  <c r="L95" i="1"/>
  <c r="L111" i="1"/>
  <c r="T55" i="1"/>
  <c r="L55" i="1"/>
  <c r="T63" i="1"/>
  <c r="L63" i="1"/>
  <c r="T43" i="1"/>
  <c r="L43" i="1"/>
  <c r="T74" i="1"/>
  <c r="L74" i="1"/>
  <c r="T45" i="1"/>
  <c r="L45" i="1"/>
  <c r="T61" i="1"/>
  <c r="L61" i="1"/>
  <c r="T50" i="1"/>
  <c r="L50" i="1"/>
  <c r="T67" i="1"/>
  <c r="L67" i="1"/>
  <c r="T76" i="1"/>
  <c r="L76" i="1"/>
  <c r="L98" i="1"/>
  <c r="L106" i="1"/>
  <c r="L88" i="1"/>
  <c r="L101" i="1"/>
  <c r="L87" i="1"/>
  <c r="L99" i="1"/>
  <c r="L108" i="1"/>
  <c r="T48" i="1"/>
  <c r="L48" i="1"/>
  <c r="T44" i="1"/>
  <c r="L44" i="1"/>
  <c r="T77" i="1"/>
  <c r="L77" i="1"/>
  <c r="T65" i="1"/>
  <c r="L65" i="1"/>
  <c r="T54" i="1"/>
  <c r="L54" i="1"/>
  <c r="N114" i="1"/>
  <c r="U114" i="1"/>
  <c r="M114" i="1" s="1"/>
  <c r="L90" i="1"/>
  <c r="L89" i="1"/>
  <c r="L103" i="1"/>
  <c r="L112" i="1"/>
  <c r="T86" i="1" l="1"/>
  <c r="T113" i="1"/>
  <c r="T93" i="1"/>
  <c r="T98" i="1"/>
  <c r="T101" i="1"/>
  <c r="K116" i="1"/>
  <c r="T88" i="1"/>
  <c r="T95" i="1"/>
  <c r="T103" i="1"/>
  <c r="T80" i="1"/>
  <c r="T90" i="1"/>
  <c r="T102" i="1"/>
  <c r="T92" i="1"/>
  <c r="T108" i="1"/>
  <c r="T115" i="1"/>
  <c r="T87" i="1"/>
  <c r="T97" i="1"/>
  <c r="T105" i="1"/>
  <c r="T89" i="1"/>
  <c r="T111" i="1"/>
  <c r="T106" i="1"/>
  <c r="T96" i="1"/>
  <c r="T112" i="1"/>
  <c r="T91" i="1"/>
  <c r="T99" i="1"/>
  <c r="T107" i="1"/>
  <c r="T85" i="1"/>
  <c r="T94" i="1"/>
  <c r="T110" i="1"/>
  <c r="T100" i="1"/>
  <c r="T109" i="1"/>
  <c r="U110" i="1"/>
  <c r="M110" i="1" s="1"/>
  <c r="N101" i="1"/>
  <c r="U101" i="1"/>
  <c r="M101" i="1" s="1"/>
  <c r="N43" i="1"/>
  <c r="U43" i="1"/>
  <c r="M43" i="1" s="1"/>
  <c r="X43" i="1"/>
  <c r="Y43" i="1" s="1"/>
  <c r="V43" i="1"/>
  <c r="W43" i="1" s="1"/>
  <c r="N113" i="1"/>
  <c r="U113" i="1"/>
  <c r="M113" i="1" s="1"/>
  <c r="N112" i="1"/>
  <c r="U112" i="1"/>
  <c r="M112" i="1" s="1"/>
  <c r="N44" i="1"/>
  <c r="U44" i="1"/>
  <c r="M44" i="1" s="1"/>
  <c r="V44" i="1"/>
  <c r="W44" i="1" s="1"/>
  <c r="X44" i="1"/>
  <c r="Y44" i="1" s="1"/>
  <c r="N103" i="1"/>
  <c r="U103" i="1"/>
  <c r="M103" i="1" s="1"/>
  <c r="N99" i="1"/>
  <c r="U99" i="1"/>
  <c r="M99" i="1" s="1"/>
  <c r="N106" i="1"/>
  <c r="U106" i="1"/>
  <c r="M106" i="1" s="1"/>
  <c r="N67" i="1"/>
  <c r="U67" i="1"/>
  <c r="M67" i="1" s="1"/>
  <c r="X67" i="1"/>
  <c r="Y67" i="1" s="1"/>
  <c r="V67" i="1"/>
  <c r="W67" i="1" s="1"/>
  <c r="N61" i="1"/>
  <c r="X61" i="1"/>
  <c r="Y61" i="1" s="1"/>
  <c r="V61" i="1"/>
  <c r="W61" i="1" s="1"/>
  <c r="U61" i="1"/>
  <c r="M61" i="1" s="1"/>
  <c r="N74" i="1"/>
  <c r="U74" i="1"/>
  <c r="M74" i="1" s="1"/>
  <c r="V74" i="1"/>
  <c r="W74" i="1" s="1"/>
  <c r="X74" i="1"/>
  <c r="Y74" i="1" s="1"/>
  <c r="N63" i="1"/>
  <c r="U63" i="1"/>
  <c r="M63" i="1" s="1"/>
  <c r="V63" i="1"/>
  <c r="W63" i="1" s="1"/>
  <c r="X63" i="1"/>
  <c r="Y63" i="1" s="1"/>
  <c r="U111" i="1"/>
  <c r="M111" i="1" s="1"/>
  <c r="N111" i="1"/>
  <c r="N104" i="1"/>
  <c r="U104" i="1"/>
  <c r="M104" i="1" s="1"/>
  <c r="N71" i="1"/>
  <c r="U71" i="1"/>
  <c r="M71" i="1" s="1"/>
  <c r="V71" i="1"/>
  <c r="W71" i="1" s="1"/>
  <c r="X71" i="1"/>
  <c r="Y71" i="1" s="1"/>
  <c r="N73" i="1"/>
  <c r="U73" i="1"/>
  <c r="M73" i="1" s="1"/>
  <c r="V73" i="1"/>
  <c r="W73" i="1" s="1"/>
  <c r="X73" i="1"/>
  <c r="Y73" i="1" s="1"/>
  <c r="X60" i="1"/>
  <c r="Y60" i="1" s="1"/>
  <c r="U60" i="1"/>
  <c r="M60" i="1" s="1"/>
  <c r="N60" i="1"/>
  <c r="V60" i="1"/>
  <c r="W60" i="1" s="1"/>
  <c r="N69" i="1"/>
  <c r="V69" i="1"/>
  <c r="W69" i="1" s="1"/>
  <c r="U69" i="1"/>
  <c r="M69" i="1" s="1"/>
  <c r="X69" i="1"/>
  <c r="Y69" i="1" s="1"/>
  <c r="N107" i="1"/>
  <c r="U107" i="1"/>
  <c r="M107" i="1" s="1"/>
  <c r="N79" i="1"/>
  <c r="X79" i="1"/>
  <c r="Y79" i="1" s="1"/>
  <c r="V79" i="1"/>
  <c r="W79" i="1" s="1"/>
  <c r="V80" i="1"/>
  <c r="U79" i="1"/>
  <c r="M79" i="1" s="1"/>
  <c r="X80" i="1"/>
  <c r="N68" i="1"/>
  <c r="V68" i="1"/>
  <c r="W68" i="1" s="1"/>
  <c r="U68" i="1"/>
  <c r="M68" i="1" s="1"/>
  <c r="X68" i="1"/>
  <c r="Y68" i="1" s="1"/>
  <c r="N58" i="1"/>
  <c r="U58" i="1"/>
  <c r="M58" i="1" s="1"/>
  <c r="V58" i="1"/>
  <c r="W58" i="1" s="1"/>
  <c r="X58" i="1"/>
  <c r="Y58" i="1" s="1"/>
  <c r="N53" i="1"/>
  <c r="X53" i="1"/>
  <c r="Y53" i="1" s="1"/>
  <c r="V53" i="1"/>
  <c r="W53" i="1" s="1"/>
  <c r="U53" i="1"/>
  <c r="M53" i="1" s="1"/>
  <c r="U46" i="1"/>
  <c r="M46" i="1" s="1"/>
  <c r="N46" i="1"/>
  <c r="X46" i="1"/>
  <c r="Y46" i="1" s="1"/>
  <c r="V46" i="1"/>
  <c r="W46" i="1" s="1"/>
  <c r="U75" i="1"/>
  <c r="M75" i="1" s="1"/>
  <c r="N75" i="1"/>
  <c r="X75" i="1"/>
  <c r="Y75" i="1" s="1"/>
  <c r="V75" i="1"/>
  <c r="W75" i="1" s="1"/>
  <c r="N49" i="1"/>
  <c r="X49" i="1"/>
  <c r="Y49" i="1" s="1"/>
  <c r="V49" i="1"/>
  <c r="W49" i="1" s="1"/>
  <c r="U49" i="1"/>
  <c r="M49" i="1" s="1"/>
  <c r="N45" i="1"/>
  <c r="X45" i="1"/>
  <c r="Y45" i="1" s="1"/>
  <c r="V45" i="1"/>
  <c r="W45" i="1" s="1"/>
  <c r="U45" i="1"/>
  <c r="M45" i="1" s="1"/>
  <c r="X57" i="1"/>
  <c r="Y57" i="1" s="1"/>
  <c r="N57" i="1"/>
  <c r="V57" i="1"/>
  <c r="W57" i="1" s="1"/>
  <c r="U57" i="1"/>
  <c r="M57" i="1" s="1"/>
  <c r="N108" i="1"/>
  <c r="U108" i="1"/>
  <c r="M108" i="1" s="1"/>
  <c r="N89" i="1"/>
  <c r="U89" i="1"/>
  <c r="M89" i="1" s="1"/>
  <c r="N54" i="1"/>
  <c r="U54" i="1"/>
  <c r="M54" i="1" s="1"/>
  <c r="V54" i="1"/>
  <c r="W54" i="1" s="1"/>
  <c r="X54" i="1"/>
  <c r="Y54" i="1" s="1"/>
  <c r="N77" i="1"/>
  <c r="V77" i="1"/>
  <c r="W77" i="1" s="1"/>
  <c r="X77" i="1"/>
  <c r="Y77" i="1" s="1"/>
  <c r="U77" i="1"/>
  <c r="M77" i="1" s="1"/>
  <c r="X48" i="1"/>
  <c r="Y48" i="1" s="1"/>
  <c r="U48" i="1"/>
  <c r="M48" i="1" s="1"/>
  <c r="N48" i="1"/>
  <c r="V48" i="1"/>
  <c r="W48" i="1" s="1"/>
  <c r="N87" i="1"/>
  <c r="U87" i="1"/>
  <c r="M87" i="1" s="1"/>
  <c r="N98" i="1"/>
  <c r="U98" i="1"/>
  <c r="M98" i="1" s="1"/>
  <c r="N95" i="1"/>
  <c r="U95" i="1"/>
  <c r="M95" i="1" s="1"/>
  <c r="N96" i="1"/>
  <c r="U96" i="1"/>
  <c r="M96" i="1" s="1"/>
  <c r="X66" i="1"/>
  <c r="Y66" i="1" s="1"/>
  <c r="N66" i="1"/>
  <c r="V66" i="1"/>
  <c r="W66" i="1" s="1"/>
  <c r="U66" i="1"/>
  <c r="M66" i="1" s="1"/>
  <c r="N91" i="1"/>
  <c r="U91" i="1"/>
  <c r="M91" i="1" s="1"/>
  <c r="N59" i="1"/>
  <c r="U59" i="1"/>
  <c r="M59" i="1" s="1"/>
  <c r="X59" i="1"/>
  <c r="Y59" i="1" s="1"/>
  <c r="V59" i="1"/>
  <c r="W59" i="1" s="1"/>
  <c r="N105" i="1"/>
  <c r="U105" i="1"/>
  <c r="M105" i="1" s="1"/>
  <c r="N90" i="1"/>
  <c r="U90" i="1"/>
  <c r="M90" i="1" s="1"/>
  <c r="N76" i="1"/>
  <c r="V76" i="1"/>
  <c r="W76" i="1" s="1"/>
  <c r="X76" i="1"/>
  <c r="Y76" i="1" s="1"/>
  <c r="U76" i="1"/>
  <c r="M76" i="1" s="1"/>
  <c r="X55" i="1"/>
  <c r="Y55" i="1" s="1"/>
  <c r="N55" i="1"/>
  <c r="V55" i="1"/>
  <c r="W55" i="1" s="1"/>
  <c r="U55" i="1"/>
  <c r="M55" i="1" s="1"/>
  <c r="N72" i="1"/>
  <c r="V72" i="1"/>
  <c r="W72" i="1" s="1"/>
  <c r="U72" i="1"/>
  <c r="M72" i="1" s="1"/>
  <c r="X72" i="1"/>
  <c r="Y72" i="1" s="1"/>
  <c r="X52" i="1"/>
  <c r="Y52" i="1" s="1"/>
  <c r="N52" i="1"/>
  <c r="U52" i="1"/>
  <c r="M52" i="1" s="1"/>
  <c r="V52" i="1"/>
  <c r="W52" i="1" s="1"/>
  <c r="X47" i="1"/>
  <c r="Y47" i="1" s="1"/>
  <c r="N47" i="1"/>
  <c r="U47" i="1"/>
  <c r="M47" i="1" s="1"/>
  <c r="V47" i="1"/>
  <c r="W47" i="1" s="1"/>
  <c r="N109" i="1"/>
  <c r="U109" i="1"/>
  <c r="M109" i="1" s="1"/>
  <c r="N102" i="1"/>
  <c r="U102" i="1"/>
  <c r="M102" i="1" s="1"/>
  <c r="U64" i="1"/>
  <c r="M64" i="1" s="1"/>
  <c r="X64" i="1"/>
  <c r="Y64" i="1" s="1"/>
  <c r="N64" i="1"/>
  <c r="V64" i="1"/>
  <c r="W64" i="1" s="1"/>
  <c r="U70" i="1"/>
  <c r="M70" i="1" s="1"/>
  <c r="N70" i="1"/>
  <c r="V70" i="1"/>
  <c r="W70" i="1" s="1"/>
  <c r="X70" i="1"/>
  <c r="Y70" i="1" s="1"/>
  <c r="N78" i="1"/>
  <c r="U78" i="1"/>
  <c r="M78" i="1" s="1"/>
  <c r="V78" i="1"/>
  <c r="W78" i="1" s="1"/>
  <c r="X78" i="1"/>
  <c r="Y78" i="1" s="1"/>
  <c r="N100" i="1"/>
  <c r="U100" i="1"/>
  <c r="M100" i="1" s="1"/>
  <c r="X56" i="1"/>
  <c r="Y56" i="1" s="1"/>
  <c r="N56" i="1"/>
  <c r="U56" i="1"/>
  <c r="M56" i="1" s="1"/>
  <c r="V56" i="1"/>
  <c r="W56" i="1" s="1"/>
  <c r="N50" i="1"/>
  <c r="U50" i="1"/>
  <c r="M50" i="1" s="1"/>
  <c r="X50" i="1"/>
  <c r="Y50" i="1" s="1"/>
  <c r="V50" i="1"/>
  <c r="W50" i="1" s="1"/>
  <c r="N62" i="1"/>
  <c r="U62" i="1"/>
  <c r="M62" i="1" s="1"/>
  <c r="X62" i="1"/>
  <c r="Y62" i="1" s="1"/>
  <c r="V62" i="1"/>
  <c r="W62" i="1" s="1"/>
  <c r="N65" i="1"/>
  <c r="U65" i="1"/>
  <c r="M65" i="1" s="1"/>
  <c r="V65" i="1"/>
  <c r="W65" i="1" s="1"/>
  <c r="X65" i="1"/>
  <c r="Y65" i="1" s="1"/>
  <c r="N88" i="1"/>
  <c r="U88" i="1"/>
  <c r="M88" i="1" s="1"/>
  <c r="N97" i="1"/>
  <c r="U97" i="1"/>
  <c r="M97" i="1" s="1"/>
  <c r="N93" i="1"/>
  <c r="U93" i="1"/>
  <c r="M93" i="1" s="1"/>
  <c r="N94" i="1"/>
  <c r="U94" i="1"/>
  <c r="M94" i="1" s="1"/>
  <c r="N39" i="1"/>
  <c r="U39" i="1"/>
  <c r="X51" i="1"/>
  <c r="Y51" i="1" s="1"/>
  <c r="N51" i="1"/>
  <c r="U51" i="1"/>
  <c r="M51" i="1" s="1"/>
  <c r="V51" i="1"/>
  <c r="W51" i="1" s="1"/>
  <c r="N92" i="1"/>
  <c r="U92" i="1"/>
  <c r="M92" i="1" s="1"/>
  <c r="M39" i="1" l="1"/>
  <c r="O39" i="1"/>
  <c r="L85" i="1" l="1"/>
  <c r="L41" i="1"/>
  <c r="N85" i="1" l="1"/>
  <c r="U85" i="1"/>
  <c r="V85" i="1"/>
  <c r="W85" i="1" s="1"/>
  <c r="X85" i="1"/>
  <c r="Y85" i="1" s="1"/>
  <c r="N41" i="1"/>
  <c r="U41" i="1"/>
  <c r="M41" i="1" l="1"/>
  <c r="O41" i="1"/>
  <c r="M85" i="1"/>
  <c r="O85" i="1"/>
  <c r="L86" i="1" l="1"/>
  <c r="V23" i="1"/>
  <c r="T23" i="1"/>
  <c r="L42" i="1"/>
  <c r="U23" i="1"/>
  <c r="S23" i="1"/>
  <c r="P25" i="1" l="1"/>
  <c r="P24" i="1"/>
  <c r="N42" i="1"/>
  <c r="U42" i="1"/>
  <c r="X42" i="1"/>
  <c r="Y42" i="1" s="1"/>
  <c r="V42" i="1"/>
  <c r="W42" i="1" s="1"/>
  <c r="X41" i="1"/>
  <c r="Y41" i="1" s="1"/>
  <c r="X39" i="1"/>
  <c r="Y39" i="1" s="1"/>
  <c r="V41" i="1"/>
  <c r="W41" i="1" s="1"/>
  <c r="V39" i="1"/>
  <c r="W39" i="1" s="1"/>
  <c r="N86" i="1"/>
  <c r="U86" i="1"/>
  <c r="X111" i="1"/>
  <c r="Y111" i="1" s="1"/>
  <c r="X113" i="1"/>
  <c r="Y113" i="1" s="1"/>
  <c r="V97" i="1"/>
  <c r="W97" i="1" s="1"/>
  <c r="X96" i="1"/>
  <c r="Y96" i="1" s="1"/>
  <c r="X86" i="1"/>
  <c r="Y86" i="1" s="1"/>
  <c r="X108" i="1"/>
  <c r="Y108" i="1" s="1"/>
  <c r="V105" i="1"/>
  <c r="W105" i="1" s="1"/>
  <c r="X106" i="1"/>
  <c r="Y106" i="1" s="1"/>
  <c r="V112" i="1"/>
  <c r="W112" i="1" s="1"/>
  <c r="V113" i="1"/>
  <c r="W113" i="1" s="1"/>
  <c r="X103" i="1"/>
  <c r="Y103" i="1" s="1"/>
  <c r="X104" i="1"/>
  <c r="Y104" i="1" s="1"/>
  <c r="V87" i="1"/>
  <c r="W87" i="1" s="1"/>
  <c r="V102" i="1"/>
  <c r="W102" i="1" s="1"/>
  <c r="X95" i="1"/>
  <c r="Y95" i="1" s="1"/>
  <c r="X109" i="1"/>
  <c r="Y109" i="1" s="1"/>
  <c r="V86" i="1"/>
  <c r="W86" i="1" s="1"/>
  <c r="V98" i="1"/>
  <c r="W98" i="1" s="1"/>
  <c r="V94" i="1"/>
  <c r="W94" i="1" s="1"/>
  <c r="X107" i="1"/>
  <c r="Y107" i="1" s="1"/>
  <c r="X110" i="1"/>
  <c r="Y110" i="1" s="1"/>
  <c r="X93" i="1"/>
  <c r="Y93" i="1" s="1"/>
  <c r="V100" i="1"/>
  <c r="W100" i="1" s="1"/>
  <c r="X99" i="1"/>
  <c r="Y99" i="1" s="1"/>
  <c r="X94" i="1"/>
  <c r="Y94" i="1" s="1"/>
  <c r="X114" i="1"/>
  <c r="Y114" i="1" s="1"/>
  <c r="V93" i="1"/>
  <c r="W93" i="1" s="1"/>
  <c r="V114" i="1"/>
  <c r="W114" i="1" s="1"/>
  <c r="X90" i="1"/>
  <c r="Y90" i="1" s="1"/>
  <c r="X97" i="1"/>
  <c r="Y97" i="1" s="1"/>
  <c r="V96" i="1"/>
  <c r="W96" i="1" s="1"/>
  <c r="V111" i="1"/>
  <c r="W111" i="1" s="1"/>
  <c r="X101" i="1"/>
  <c r="Y101" i="1" s="1"/>
  <c r="V107" i="1"/>
  <c r="W107" i="1" s="1"/>
  <c r="V103" i="1"/>
  <c r="W103" i="1" s="1"/>
  <c r="X105" i="1"/>
  <c r="Y105" i="1" s="1"/>
  <c r="V89" i="1"/>
  <c r="W89" i="1" s="1"/>
  <c r="V104" i="1"/>
  <c r="W104" i="1" s="1"/>
  <c r="V91" i="1"/>
  <c r="W91" i="1" s="1"/>
  <c r="X98" i="1"/>
  <c r="Y98" i="1" s="1"/>
  <c r="V109" i="1"/>
  <c r="W109" i="1" s="1"/>
  <c r="V90" i="1"/>
  <c r="W90" i="1" s="1"/>
  <c r="V99" i="1"/>
  <c r="W99" i="1" s="1"/>
  <c r="V115" i="1"/>
  <c r="X91" i="1"/>
  <c r="Y91" i="1" s="1"/>
  <c r="X88" i="1"/>
  <c r="Y88" i="1" s="1"/>
  <c r="V110" i="1"/>
  <c r="W110" i="1" s="1"/>
  <c r="X100" i="1"/>
  <c r="Y100" i="1" s="1"/>
  <c r="X112" i="1"/>
  <c r="Y112" i="1" s="1"/>
  <c r="V108" i="1"/>
  <c r="W108" i="1" s="1"/>
  <c r="V95" i="1"/>
  <c r="W95" i="1" s="1"/>
  <c r="V106" i="1"/>
  <c r="W106" i="1" s="1"/>
  <c r="V92" i="1"/>
  <c r="W92" i="1" s="1"/>
  <c r="X89" i="1"/>
  <c r="Y89" i="1" s="1"/>
  <c r="X87" i="1"/>
  <c r="Y87" i="1" s="1"/>
  <c r="X92" i="1"/>
  <c r="Y92" i="1" s="1"/>
  <c r="V88" i="1"/>
  <c r="W88" i="1" s="1"/>
  <c r="V101" i="1"/>
  <c r="W101" i="1" s="1"/>
  <c r="X115" i="1"/>
  <c r="X102" i="1"/>
  <c r="Y102" i="1" s="1"/>
  <c r="U26" i="1" l="1" a="1"/>
  <c r="U26" i="1" s="1"/>
  <c r="S26" i="1" a="1"/>
  <c r="S26" i="1" s="1"/>
  <c r="M86" i="1"/>
  <c r="M115" i="1" s="1"/>
  <c r="U115" i="1"/>
  <c r="M42" i="1"/>
  <c r="M80" i="1" s="1"/>
  <c r="U80" i="1"/>
  <c r="M116" i="1" l="1"/>
  <c r="M25" i="1" s="1"/>
  <c r="P26" i="1" s="1"/>
  <c r="P27" i="1" s="1"/>
  <c r="P28" i="1" s="1"/>
  <c r="M26" i="1" l="1"/>
  <c r="M29" i="1" s="1"/>
</calcChain>
</file>

<file path=xl/sharedStrings.xml><?xml version="1.0" encoding="utf-8"?>
<sst xmlns="http://schemas.openxmlformats.org/spreadsheetml/2006/main" count="317" uniqueCount="235">
  <si>
    <t>CAST Lighting Low Voltage LED &amp; Incandescent System Calculator</t>
    <phoneticPr fontId="0" type="noConversion"/>
  </si>
  <si>
    <t>Daisy Chain / Spider / T-Method Combined  (Single Wire Run) (Version 5.1)</t>
    <phoneticPr fontId="0" type="noConversion"/>
  </si>
  <si>
    <t xml:space="preserve"> © Copywrite 2012, CAST Lighting LLC</t>
  </si>
  <si>
    <t>Client:</t>
    <phoneticPr fontId="0" type="noConversion"/>
  </si>
  <si>
    <t>Date:</t>
  </si>
  <si>
    <t>Project:</t>
  </si>
  <si>
    <t>Transformer #:</t>
    <phoneticPr fontId="0" type="noConversion"/>
  </si>
  <si>
    <t>Wire Run #:</t>
    <phoneticPr fontId="0" type="noConversion"/>
  </si>
  <si>
    <t>Designer:</t>
    <phoneticPr fontId="0" type="noConversion"/>
  </si>
  <si>
    <t>Installer:</t>
    <phoneticPr fontId="0" type="noConversion"/>
  </si>
  <si>
    <t>1. Enter All Lighting Fixtures Used For This Wire Run</t>
  </si>
  <si>
    <t>Fixture Information</t>
  </si>
  <si>
    <r>
      <t>Voltage Range</t>
    </r>
    <r>
      <rPr>
        <b/>
        <vertAlign val="superscript"/>
        <sz val="10"/>
        <rFont val="Arial"/>
        <family val="2"/>
      </rPr>
      <t>2</t>
    </r>
  </si>
  <si>
    <t>#</t>
  </si>
  <si>
    <t>Model Number</t>
  </si>
  <si>
    <t>Illum Type</t>
  </si>
  <si>
    <r>
      <t>PF</t>
    </r>
    <r>
      <rPr>
        <b/>
        <vertAlign val="superscript"/>
        <sz val="10"/>
        <rFont val="Arial"/>
        <family val="2"/>
      </rPr>
      <t>1</t>
    </r>
  </si>
  <si>
    <t>Watts</t>
  </si>
  <si>
    <t>V-A</t>
  </si>
  <si>
    <t>Low</t>
    <phoneticPr fontId="0" type="noConversion"/>
  </si>
  <si>
    <t>High</t>
    <phoneticPr fontId="0" type="noConversion"/>
  </si>
  <si>
    <t>A</t>
  </si>
  <si>
    <t>[Pick from list or type fixture name.]</t>
  </si>
  <si>
    <t>LED</t>
  </si>
  <si>
    <t>B</t>
  </si>
  <si>
    <t>C</t>
  </si>
  <si>
    <t>D</t>
  </si>
  <si>
    <t>E</t>
  </si>
  <si>
    <t>Min Hi V</t>
  </si>
  <si>
    <t>Max Lo V</t>
  </si>
  <si>
    <t>Min A</t>
  </si>
  <si>
    <t>Max A</t>
  </si>
  <si>
    <t>LED</t>
    <phoneticPr fontId="0" type="noConversion"/>
  </si>
  <si>
    <t>F</t>
  </si>
  <si>
    <t>Incandescent</t>
    <phoneticPr fontId="0" type="noConversion"/>
  </si>
  <si>
    <r>
      <rPr>
        <b/>
        <i/>
        <vertAlign val="superscript"/>
        <sz val="10"/>
        <rFont val="Arial"/>
        <family val="2"/>
      </rPr>
      <t>1</t>
    </r>
    <r>
      <rPr>
        <b/>
        <i/>
        <sz val="10"/>
        <rFont val="Arial"/>
        <family val="2"/>
      </rPr>
      <t>A reasonable estimate of LED power factor, if not known, is 0.8</t>
    </r>
  </si>
  <si>
    <r>
      <t>2</t>
    </r>
    <r>
      <rPr>
        <b/>
        <i/>
        <sz val="10"/>
        <rFont val="Arial"/>
        <family val="2"/>
      </rPr>
      <t>Optional Information</t>
    </r>
  </si>
  <si>
    <t>Note - Manual entry above disables picklist</t>
    <phoneticPr fontId="0" type="noConversion"/>
  </si>
  <si>
    <t>MinA</t>
    <phoneticPr fontId="0" type="noConversion"/>
  </si>
  <si>
    <t>MinB</t>
    <phoneticPr fontId="0" type="noConversion"/>
  </si>
  <si>
    <t>MaxA</t>
    <phoneticPr fontId="0" type="noConversion"/>
  </si>
  <si>
    <t>MaxB</t>
    <phoneticPr fontId="0" type="noConversion"/>
  </si>
  <si>
    <t>2. Select Transformer</t>
    <phoneticPr fontId="0" type="noConversion"/>
  </si>
  <si>
    <t xml:space="preserve">Check Energy Cost &amp; Confirm Voltage &amp; Amperage Limits </t>
    <phoneticPr fontId="0" type="noConversion"/>
  </si>
  <si>
    <t>[Select from List]</t>
  </si>
  <si>
    <t>Fixture Watts:</t>
    <phoneticPr fontId="0" type="noConversion"/>
  </si>
  <si>
    <t>Fixture Volts: Lowest:</t>
    <phoneticPr fontId="0" type="noConversion"/>
  </si>
  <si>
    <t>Available Voltage Taps:</t>
    <phoneticPr fontId="0" type="noConversion"/>
  </si>
  <si>
    <t>Wire Loss Watts:</t>
    <phoneticPr fontId="0" type="noConversion"/>
  </si>
  <si>
    <t>Fixture Volts: Highest:</t>
    <phoneticPr fontId="0" type="noConversion"/>
  </si>
  <si>
    <t>Min V Nom</t>
  </si>
  <si>
    <t>Min V Low</t>
  </si>
  <si>
    <t>Max V Nom</t>
  </si>
  <si>
    <t>Max V Low</t>
  </si>
  <si>
    <t>*Use High/Low switch to increase taps by one volt.</t>
    <phoneticPr fontId="0" type="noConversion"/>
  </si>
  <si>
    <t>Total System Watts:</t>
    <phoneticPr fontId="0" type="noConversion"/>
  </si>
  <si>
    <t>Secondary Amps:</t>
    <phoneticPr fontId="0" type="noConversion"/>
  </si>
  <si>
    <t>Cost per KW Hr.:</t>
    <phoneticPr fontId="0" type="noConversion"/>
  </si>
  <si>
    <t>Primary Amps:</t>
    <phoneticPr fontId="0" type="noConversion"/>
  </si>
  <si>
    <t>3. Select Starting Voltage Tap</t>
    <phoneticPr fontId="0" type="noConversion"/>
  </si>
  <si>
    <t>Operation Hrs./Day:</t>
    <phoneticPr fontId="0" type="noConversion"/>
  </si>
  <si>
    <t>Primary Volt-Amps:</t>
    <phoneticPr fontId="0" type="noConversion"/>
  </si>
  <si>
    <t>Transformer Tap Voltage:</t>
    <phoneticPr fontId="0" type="noConversion"/>
  </si>
  <si>
    <t>Cost per Year:</t>
    <phoneticPr fontId="0" type="noConversion"/>
  </si>
  <si>
    <t>(Red = Exceeds Transformer Capacity)</t>
    <phoneticPr fontId="0" type="noConversion"/>
  </si>
  <si>
    <t>Select</t>
    <phoneticPr fontId="0" type="noConversion"/>
  </si>
  <si>
    <t>4. Select Wire Temperature</t>
    <phoneticPr fontId="0" type="noConversion"/>
  </si>
  <si>
    <t>ºF</t>
    <phoneticPr fontId="0" type="noConversion"/>
  </si>
  <si>
    <t>Units</t>
    <phoneticPr fontId="0" type="noConversion"/>
  </si>
  <si>
    <t>ºF</t>
  </si>
  <si>
    <t>ºC</t>
    <phoneticPr fontId="0" type="noConversion"/>
  </si>
  <si>
    <t>Temperature</t>
    <phoneticPr fontId="0" type="noConversion"/>
  </si>
  <si>
    <t>5. Enter Wire Sizes, Wire Lengths, and # of Each Fixture Type (from Section 1 Above)</t>
    <phoneticPr fontId="0" type="noConversion"/>
  </si>
  <si>
    <t>J</t>
    <phoneticPr fontId="0" type="noConversion"/>
  </si>
  <si>
    <t>Wire</t>
  </si>
  <si>
    <t>Quantity of Fixtures (by Type)</t>
  </si>
  <si>
    <t>Power at Junction</t>
    <phoneticPr fontId="0" type="noConversion"/>
  </si>
  <si>
    <t>Voltage Loss</t>
    <phoneticPr fontId="0" type="noConversion"/>
  </si>
  <si>
    <t>Wire Gauge OK?</t>
    <phoneticPr fontId="0" type="noConversion"/>
  </si>
  <si>
    <t>Predicted Voltage at Fixture</t>
    <phoneticPr fontId="0" type="noConversion"/>
  </si>
  <si>
    <t>Nominal</t>
  </si>
  <si>
    <t>Length</t>
  </si>
  <si>
    <t>Gauge</t>
    <phoneticPr fontId="0" type="noConversion"/>
  </si>
  <si>
    <t>Amps</t>
  </si>
  <si>
    <t>Volts</t>
    <phoneticPr fontId="0" type="noConversion"/>
  </si>
  <si>
    <t>Yes or No</t>
    <phoneticPr fontId="0" type="noConversion"/>
  </si>
  <si>
    <t>Gauge R</t>
    <phoneticPr fontId="0" type="noConversion"/>
  </si>
  <si>
    <t>DCR</t>
  </si>
  <si>
    <t>∑ V-A</t>
  </si>
  <si>
    <t>Volt Drop</t>
  </si>
  <si>
    <t>R/Ft</t>
    <phoneticPr fontId="0" type="noConversion"/>
  </si>
  <si>
    <t>X2</t>
    <phoneticPr fontId="0" type="noConversion"/>
  </si>
  <si>
    <t>Max A</t>
    <phoneticPr fontId="0" type="noConversion"/>
  </si>
  <si>
    <t>J1</t>
    <phoneticPr fontId="0" type="noConversion"/>
  </si>
  <si>
    <t>[Select]</t>
  </si>
  <si>
    <t>T-Method: Wire Leg A (Right) - (Only If T-Method is Used. If not, ignore this bar.)</t>
    <phoneticPr fontId="0" type="noConversion"/>
  </si>
  <si>
    <t>A2</t>
    <phoneticPr fontId="0" type="noConversion"/>
  </si>
  <si>
    <t>#8/2</t>
    <phoneticPr fontId="0" type="noConversion"/>
  </si>
  <si>
    <t>8/2</t>
    <phoneticPr fontId="0" type="noConversion"/>
  </si>
  <si>
    <t>A3</t>
    <phoneticPr fontId="0" type="noConversion"/>
  </si>
  <si>
    <t>#10/2</t>
    <phoneticPr fontId="0" type="noConversion"/>
  </si>
  <si>
    <t>10/2</t>
    <phoneticPr fontId="0" type="noConversion"/>
  </si>
  <si>
    <t>A4</t>
    <phoneticPr fontId="0" type="noConversion"/>
  </si>
  <si>
    <t>#12/2</t>
    <phoneticPr fontId="0" type="noConversion"/>
  </si>
  <si>
    <t>12/2</t>
    <phoneticPr fontId="0" type="noConversion"/>
  </si>
  <si>
    <t>A5</t>
    <phoneticPr fontId="0" type="noConversion"/>
  </si>
  <si>
    <t>#14/2</t>
    <phoneticPr fontId="0" type="noConversion"/>
  </si>
  <si>
    <t>14/2</t>
    <phoneticPr fontId="0" type="noConversion"/>
  </si>
  <si>
    <t>A6</t>
    <phoneticPr fontId="0" type="noConversion"/>
  </si>
  <si>
    <t>#16/2</t>
    <phoneticPr fontId="0" type="noConversion"/>
  </si>
  <si>
    <t>16/2</t>
    <phoneticPr fontId="0" type="noConversion"/>
  </si>
  <si>
    <t>A7</t>
    <phoneticPr fontId="0" type="noConversion"/>
  </si>
  <si>
    <t>#18/2</t>
    <phoneticPr fontId="0" type="noConversion"/>
  </si>
  <si>
    <t>18/2</t>
    <phoneticPr fontId="0" type="noConversion"/>
  </si>
  <si>
    <t>A8</t>
    <phoneticPr fontId="0" type="noConversion"/>
  </si>
  <si>
    <t>A9</t>
    <phoneticPr fontId="0" type="noConversion"/>
  </si>
  <si>
    <t>No-Ox</t>
    <phoneticPr fontId="0" type="noConversion"/>
  </si>
  <si>
    <t>Yes</t>
    <phoneticPr fontId="0" type="noConversion"/>
  </si>
  <si>
    <t>A10</t>
    <phoneticPr fontId="0" type="noConversion"/>
  </si>
  <si>
    <t>No</t>
    <phoneticPr fontId="0" type="noConversion"/>
  </si>
  <si>
    <t>A11</t>
    <phoneticPr fontId="0" type="noConversion"/>
  </si>
  <si>
    <t>A12</t>
    <phoneticPr fontId="0" type="noConversion"/>
  </si>
  <si>
    <t>A13</t>
    <phoneticPr fontId="0" type="noConversion"/>
  </si>
  <si>
    <t>A14</t>
    <phoneticPr fontId="0" type="noConversion"/>
  </si>
  <si>
    <t>A15</t>
    <phoneticPr fontId="0" type="noConversion"/>
  </si>
  <si>
    <t>A16</t>
    <phoneticPr fontId="0" type="noConversion"/>
  </si>
  <si>
    <t>A17</t>
    <phoneticPr fontId="0" type="noConversion"/>
  </si>
  <si>
    <t>A18</t>
    <phoneticPr fontId="0" type="noConversion"/>
  </si>
  <si>
    <t>A19</t>
    <phoneticPr fontId="0" type="noConversion"/>
  </si>
  <si>
    <t>A20</t>
    <phoneticPr fontId="0" type="noConversion"/>
  </si>
  <si>
    <t>A21</t>
    <phoneticPr fontId="0" type="noConversion"/>
  </si>
  <si>
    <t>A22</t>
    <phoneticPr fontId="0" type="noConversion"/>
  </si>
  <si>
    <t>A23</t>
    <phoneticPr fontId="0" type="noConversion"/>
  </si>
  <si>
    <t>A24</t>
    <phoneticPr fontId="0" type="noConversion"/>
  </si>
  <si>
    <t>A25</t>
    <phoneticPr fontId="0" type="noConversion"/>
  </si>
  <si>
    <t>A26</t>
    <phoneticPr fontId="0" type="noConversion"/>
  </si>
  <si>
    <t>A27</t>
    <phoneticPr fontId="0" type="noConversion"/>
  </si>
  <si>
    <t>A28</t>
    <phoneticPr fontId="0" type="noConversion"/>
  </si>
  <si>
    <t>A29</t>
    <phoneticPr fontId="0" type="noConversion"/>
  </si>
  <si>
    <t>A30</t>
    <phoneticPr fontId="0" type="noConversion"/>
  </si>
  <si>
    <t>A31</t>
    <phoneticPr fontId="0" type="noConversion"/>
  </si>
  <si>
    <t>A32</t>
    <phoneticPr fontId="0" type="noConversion"/>
  </si>
  <si>
    <t>A33</t>
    <phoneticPr fontId="0" type="noConversion"/>
  </si>
  <si>
    <t>A34</t>
    <phoneticPr fontId="0" type="noConversion"/>
  </si>
  <si>
    <t>A35</t>
    <phoneticPr fontId="0" type="noConversion"/>
  </si>
  <si>
    <t>A36</t>
    <phoneticPr fontId="0" type="noConversion"/>
  </si>
  <si>
    <t>A37</t>
    <phoneticPr fontId="0" type="noConversion"/>
  </si>
  <si>
    <t>A38</t>
    <phoneticPr fontId="0" type="noConversion"/>
  </si>
  <si>
    <t>A39</t>
    <phoneticPr fontId="0" type="noConversion"/>
  </si>
  <si>
    <t>A40</t>
    <phoneticPr fontId="0" type="noConversion"/>
  </si>
  <si>
    <t>A Tot.</t>
    <phoneticPr fontId="0" type="noConversion"/>
  </si>
  <si>
    <t>5. For T-Method, Enter Data for Second Wiring Leg</t>
    <phoneticPr fontId="0" type="noConversion"/>
  </si>
  <si>
    <t>T-Method: Wire Leg B (Left)</t>
    <phoneticPr fontId="0" type="noConversion"/>
  </si>
  <si>
    <t>B1</t>
    <phoneticPr fontId="0" type="noConversion"/>
  </si>
  <si>
    <t>B2</t>
    <phoneticPr fontId="0" type="noConversion"/>
  </si>
  <si>
    <t>B3</t>
    <phoneticPr fontId="0" type="noConversion"/>
  </si>
  <si>
    <t>B4</t>
    <phoneticPr fontId="0" type="noConversion"/>
  </si>
  <si>
    <t>B5</t>
    <phoneticPr fontId="0" type="noConversion"/>
  </si>
  <si>
    <t>B6</t>
    <phoneticPr fontId="0" type="noConversion"/>
  </si>
  <si>
    <t>B7</t>
    <phoneticPr fontId="0" type="noConversion"/>
  </si>
  <si>
    <t>B8</t>
    <phoneticPr fontId="0" type="noConversion"/>
  </si>
  <si>
    <t>B9</t>
    <phoneticPr fontId="0" type="noConversion"/>
  </si>
  <si>
    <t>B10</t>
    <phoneticPr fontId="0" type="noConversion"/>
  </si>
  <si>
    <t>B11</t>
    <phoneticPr fontId="0" type="noConversion"/>
  </si>
  <si>
    <t>B12</t>
    <phoneticPr fontId="0" type="noConversion"/>
  </si>
  <si>
    <t>B13</t>
    <phoneticPr fontId="0" type="noConversion"/>
  </si>
  <si>
    <t>B14</t>
    <phoneticPr fontId="0" type="noConversion"/>
  </si>
  <si>
    <t>B15</t>
    <phoneticPr fontId="0" type="noConversion"/>
  </si>
  <si>
    <t>B16</t>
    <phoneticPr fontId="0" type="noConversion"/>
  </si>
  <si>
    <t>B17</t>
    <phoneticPr fontId="0" type="noConversion"/>
  </si>
  <si>
    <t>B18</t>
    <phoneticPr fontId="0" type="noConversion"/>
  </si>
  <si>
    <t>B19</t>
    <phoneticPr fontId="0" type="noConversion"/>
  </si>
  <si>
    <t>B20</t>
    <phoneticPr fontId="0" type="noConversion"/>
  </si>
  <si>
    <t>B21</t>
    <phoneticPr fontId="0" type="noConversion"/>
  </si>
  <si>
    <t>B22</t>
    <phoneticPr fontId="0" type="noConversion"/>
  </si>
  <si>
    <t>B23</t>
    <phoneticPr fontId="0" type="noConversion"/>
  </si>
  <si>
    <t>B24</t>
    <phoneticPr fontId="0" type="noConversion"/>
  </si>
  <si>
    <t>B25</t>
    <phoneticPr fontId="0" type="noConversion"/>
  </si>
  <si>
    <t>B26</t>
    <phoneticPr fontId="0" type="noConversion"/>
  </si>
  <si>
    <t>B27</t>
    <phoneticPr fontId="0" type="noConversion"/>
  </si>
  <si>
    <t>B28</t>
    <phoneticPr fontId="0" type="noConversion"/>
  </si>
  <si>
    <t>B29</t>
    <phoneticPr fontId="0" type="noConversion"/>
  </si>
  <si>
    <t>B30</t>
    <phoneticPr fontId="0" type="noConversion"/>
  </si>
  <si>
    <t>B Tot.</t>
    <phoneticPr fontId="0" type="noConversion"/>
  </si>
  <si>
    <t>All Tot.</t>
    <phoneticPr fontId="0" type="noConversion"/>
  </si>
  <si>
    <t>[Select from List]</t>
    <phoneticPr fontId="0" type="noConversion"/>
  </si>
  <si>
    <t xml:space="preserve"> </t>
  </si>
  <si>
    <t>CAST 75w Journeymen (CJT75SSMTTC)</t>
  </si>
  <si>
    <t>12, 15, 20</t>
  </si>
  <si>
    <t>CAST 150w Journeymen (CJT150SSMT)</t>
  </si>
  <si>
    <t>12, 13, 14, 15, 16*</t>
    <phoneticPr fontId="0" type="noConversion"/>
  </si>
  <si>
    <t>Fixture</t>
  </si>
  <si>
    <t>Type</t>
    <phoneticPr fontId="0" type="noConversion"/>
  </si>
  <si>
    <t>pf</t>
  </si>
  <si>
    <t>watts</t>
  </si>
  <si>
    <t>Column1</t>
  </si>
  <si>
    <t>low</t>
  </si>
  <si>
    <t>high</t>
  </si>
  <si>
    <t>CAST 300w Journeymen (CJ300SSMT)</t>
    <phoneticPr fontId="0" type="noConversion"/>
  </si>
  <si>
    <t>[Pick from list or type fixture name.]</t>
    <phoneticPr fontId="0" type="noConversion"/>
  </si>
  <si>
    <t>CAST 600w Journeymen (CJ600SSMT)</t>
    <phoneticPr fontId="0" type="noConversion"/>
  </si>
  <si>
    <t>CAST LED Deck Light (CDL1LED1)</t>
  </si>
  <si>
    <t>CAST 900w Journeymen (CJ900SSMT)</t>
    <phoneticPr fontId="0" type="noConversion"/>
  </si>
  <si>
    <t>CAST Amber LED Deck Light (CDL1LED1A)</t>
  </si>
  <si>
    <t>CAST 900w Master (CM900SSMT)</t>
    <phoneticPr fontId="0" type="noConversion"/>
  </si>
  <si>
    <t>12, 13, 14, 15, 16, 17, 18</t>
    <phoneticPr fontId="0" type="noConversion"/>
  </si>
  <si>
    <t>CAST Amber LED Savannah Path Light (CSA1LED2)</t>
  </si>
  <si>
    <t>CAST 1200w Master (CM1200SSMT)</t>
    <phoneticPr fontId="0" type="noConversion"/>
  </si>
  <si>
    <t>CAST Craftsman Deck Lights (CCDL1B)</t>
  </si>
  <si>
    <t>CAST 1500w Master (CM1500SSMT)</t>
    <phoneticPr fontId="0" type="noConversion"/>
  </si>
  <si>
    <t>CAST Craftsman Path Lights(CCPL2B, CCPLCHB, CCPLBOB)</t>
  </si>
  <si>
    <t>24V CAST Perimeter 300VA (CPT300)</t>
    <phoneticPr fontId="0" type="noConversion"/>
  </si>
  <si>
    <t>24, 26*</t>
    <phoneticPr fontId="0" type="noConversion"/>
  </si>
  <si>
    <t>CAST Craftsman Spots/Ground ( 105W, 10536, 18336 &amp;18354)</t>
  </si>
  <si>
    <t>24V CAST Perimeter 600VA (CPT600)</t>
    <phoneticPr fontId="0" type="noConversion"/>
  </si>
  <si>
    <t>CAST Craftsman Spots/Ground ( 25036 &amp; 25054)</t>
  </si>
  <si>
    <t>CAST Craftsman Wash Lights (CCW270B &amp; CCGL270WB)</t>
  </si>
  <si>
    <t>CAST Impressionist Area/Directional (CIDA140)</t>
  </si>
  <si>
    <t>CAST Impressionist (CIWL6)</t>
  </si>
  <si>
    <t>CAST Impressionist Directional (CID140)</t>
  </si>
  <si>
    <t>CAST Impressionist Tree light (CIT164)</t>
  </si>
  <si>
    <t>CAST LED Engineered Wall Light (CEWL1LED1)</t>
  </si>
  <si>
    <t>CAST LED Mini-Wash (CWL6LED1)</t>
  </si>
  <si>
    <t xml:space="preserve">CAST LED MR-16 Bullet - High Setting (CBLED141) </t>
    <phoneticPr fontId="0" type="noConversion"/>
  </si>
  <si>
    <t xml:space="preserve">CAST LED MR-16 Bullet - Low Setting (CBLED141) </t>
    <phoneticPr fontId="0" type="noConversion"/>
  </si>
  <si>
    <t>CAST LED Savannah Path Light (CSA1LED2)</t>
  </si>
  <si>
    <t>CAST LED Tree Light - High Setting (CTLED141)</t>
    <phoneticPr fontId="0" type="noConversion"/>
  </si>
  <si>
    <t>CAST LED Tree Light - Low Setting (CTLED141)</t>
    <phoneticPr fontId="0" type="noConversion"/>
  </si>
  <si>
    <t>CAST LED Wash Light (CWW1LED2)</t>
  </si>
  <si>
    <t>CAST Mini China Hat (CCH5LED1)</t>
  </si>
  <si>
    <t>CAST Path Light (with Amber CALED2A module)</t>
  </si>
  <si>
    <t>CAST Path Light (with CALED2 module)</t>
  </si>
  <si>
    <t>www.cast-lighting.com</t>
  </si>
  <si>
    <t>Contact CAST Lighting at (973) 423-2303 or info@cast-lighting.com</t>
  </si>
  <si>
    <t>Copyright 2012, CAST Lighting LLC.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</si>
</sst>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?0.0;\-?0.0;;"/>
    <numFmt numFmtId="165" formatCode="0.0"/>
    <numFmt numFmtId="166" formatCode="??.0;;;"/>
    <numFmt numFmtId="167" formatCode="&quot;$&quot;#,##0.00"/>
    <numFmt numFmtId="168" formatCode="????;;;"/>
    <numFmt numFmtId="169" formatCode="0.000"/>
    <numFmt numFmtId="170" formatCode="0.0;\-0.0;;@"/>
    <numFmt numFmtId="171" formatCode="??0.00;\-??0.00;;"/>
    <numFmt numFmtId="172" formatCode="0.0000"/>
    <numFmt numFmtId="173" formatCode="?0.0;&quot;x&quot;;&quot;x&quot;;"/>
  </numFmts>
  <fonts count="28" x14ac:knownFonts="1">
    <font>
      <sz val="10"/>
      <name val="Arial"/>
    </font>
    <font>
      <sz val="11"/>
      <color indexed="9"/>
      <name val="Calibri"/>
      <family val="2"/>
    </font>
    <font>
      <b/>
      <sz val="14"/>
      <color indexed="18"/>
      <name val="Arial"/>
      <family val="2"/>
    </font>
    <font>
      <sz val="10"/>
      <color indexed="10"/>
      <name val="Arial"/>
      <family val="2"/>
    </font>
    <font>
      <b/>
      <sz val="12"/>
      <color indexed="1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b/>
      <i/>
      <sz val="10"/>
      <color indexed="10"/>
      <name val="Arial"/>
      <family val="2"/>
    </font>
    <font>
      <b/>
      <sz val="11"/>
      <color indexed="9"/>
      <name val="Arial"/>
      <family val="2"/>
    </font>
    <font>
      <i/>
      <sz val="9"/>
      <color indexed="17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10"/>
      <color indexed="8"/>
      <name val="Arial"/>
      <family val="2"/>
    </font>
    <font>
      <sz val="6"/>
      <name val="Calibri"/>
      <family val="2"/>
    </font>
    <font>
      <sz val="6"/>
      <name val="Arial"/>
      <family val="2"/>
    </font>
    <font>
      <b/>
      <sz val="20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22" fillId="0" borderId="0"/>
  </cellStyleXfs>
  <cellXfs count="219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Alignment="1">
      <alignment horizontal="center" vertical="center"/>
    </xf>
    <xf numFmtId="0" fontId="3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9" fillId="6" borderId="7" xfId="0" applyFont="1" applyFill="1" applyBorder="1" applyAlignment="1" applyProtection="1">
      <alignment horizontal="center" vertical="center"/>
      <protection hidden="1"/>
    </xf>
    <xf numFmtId="164" fontId="12" fillId="6" borderId="7" xfId="0" applyNumberFormat="1" applyFont="1" applyFill="1" applyBorder="1" applyAlignment="1" applyProtection="1">
      <alignment horizontal="center"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2" fontId="12" fillId="0" borderId="0" xfId="0" applyNumberFormat="1" applyFont="1" applyFill="1" applyBorder="1" applyAlignment="1" applyProtection="1">
      <alignment horizontal="center" vertical="center"/>
      <protection hidden="1"/>
    </xf>
    <xf numFmtId="165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14" fontId="3" fillId="2" borderId="0" xfId="0" applyNumberFormat="1" applyFont="1" applyFill="1" applyProtection="1"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/>
    <xf numFmtId="166" fontId="3" fillId="0" borderId="0" xfId="0" applyNumberFormat="1" applyFont="1" applyAlignment="1" applyProtection="1">
      <alignment horizontal="center"/>
      <protection hidden="1"/>
    </xf>
    <xf numFmtId="165" fontId="9" fillId="5" borderId="0" xfId="0" applyNumberFormat="1" applyFont="1" applyFill="1" applyBorder="1" applyAlignment="1" applyProtection="1">
      <alignment horizontal="left" vertical="center"/>
      <protection hidden="1"/>
    </xf>
    <xf numFmtId="166" fontId="9" fillId="5" borderId="10" xfId="0" applyNumberFormat="1" applyFont="1" applyFill="1" applyBorder="1" applyAlignment="1" applyProtection="1">
      <alignment horizontal="left" vertical="center"/>
      <protection hidden="1"/>
    </xf>
    <xf numFmtId="2" fontId="9" fillId="5" borderId="10" xfId="0" applyNumberFormat="1" applyFont="1" applyFill="1" applyBorder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167" fontId="9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167" fontId="19" fillId="5" borderId="12" xfId="0" applyNumberFormat="1" applyFont="1" applyFill="1" applyBorder="1" applyAlignment="1" applyProtection="1">
      <alignment horizontal="left" vertical="center"/>
      <protection hidden="1"/>
    </xf>
    <xf numFmtId="0" fontId="9" fillId="0" borderId="14" xfId="0" applyFont="1" applyFill="1" applyBorder="1" applyAlignment="1" applyProtection="1">
      <alignment horizontal="right" vertical="center"/>
      <protection hidden="1"/>
    </xf>
    <xf numFmtId="0" fontId="9" fillId="0" borderId="15" xfId="0" applyFont="1" applyFill="1" applyBorder="1" applyAlignment="1" applyProtection="1">
      <alignment horizontal="right" vertical="center"/>
      <protection hidden="1"/>
    </xf>
    <xf numFmtId="0" fontId="9" fillId="0" borderId="16" xfId="0" applyFont="1" applyFill="1" applyBorder="1" applyAlignment="1" applyProtection="1">
      <alignment horizontal="right" vertical="center"/>
      <protection hidden="1"/>
    </xf>
    <xf numFmtId="0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right" vertical="center"/>
      <protection hidden="1"/>
    </xf>
    <xf numFmtId="167" fontId="19" fillId="0" borderId="17" xfId="0" applyNumberFormat="1" applyFont="1" applyFill="1" applyBorder="1" applyAlignment="1" applyProtection="1">
      <alignment horizontal="left" vertical="center"/>
      <protection hidden="1"/>
    </xf>
    <xf numFmtId="0" fontId="18" fillId="0" borderId="17" xfId="0" applyFont="1" applyFill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0" fontId="9" fillId="0" borderId="18" xfId="0" applyFont="1" applyFill="1" applyBorder="1" applyAlignment="1" applyProtection="1">
      <alignment horizontal="right" vertical="center"/>
      <protection hidden="1"/>
    </xf>
    <xf numFmtId="167" fontId="19" fillId="0" borderId="18" xfId="0" applyNumberFormat="1" applyFont="1" applyFill="1" applyBorder="1" applyAlignment="1" applyProtection="1">
      <alignment horizontal="left" vertical="center"/>
      <protection hidden="1"/>
    </xf>
    <xf numFmtId="0" fontId="18" fillId="0" borderId="18" xfId="0" applyFont="1" applyFill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21" fillId="2" borderId="0" xfId="0" applyFont="1" applyFill="1" applyProtection="1"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165" fontId="9" fillId="2" borderId="0" xfId="0" applyNumberFormat="1" applyFont="1" applyFill="1" applyBorder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165" fontId="12" fillId="0" borderId="0" xfId="0" applyNumberFormat="1" applyFont="1" applyBorder="1" applyAlignment="1" applyProtection="1">
      <alignment horizontal="center" vertical="center"/>
      <protection locked="0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168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wrapText="1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5" borderId="7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169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70" fontId="9" fillId="6" borderId="1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9" fillId="0" borderId="7" xfId="0" applyFont="1" applyFill="1" applyBorder="1" applyAlignment="1" applyProtection="1">
      <alignment horizontal="center" vertical="center"/>
      <protection locked="0"/>
    </xf>
    <xf numFmtId="164" fontId="9" fillId="6" borderId="7" xfId="0" applyNumberFormat="1" applyFont="1" applyFill="1" applyBorder="1" applyAlignment="1" applyProtection="1">
      <alignment horizontal="center" vertical="center"/>
      <protection hidden="1"/>
    </xf>
    <xf numFmtId="171" fontId="9" fillId="6" borderId="7" xfId="0" applyNumberFormat="1" applyFont="1" applyFill="1" applyBorder="1" applyAlignment="1" applyProtection="1">
      <alignment horizontal="center" vertical="center"/>
      <protection hidden="1"/>
    </xf>
    <xf numFmtId="0" fontId="6" fillId="6" borderId="12" xfId="0" applyNumberFormat="1" applyFont="1" applyFill="1" applyBorder="1" applyAlignment="1" applyProtection="1">
      <alignment horizontal="center" vertical="center"/>
      <protection hidden="1"/>
    </xf>
    <xf numFmtId="172" fontId="12" fillId="0" borderId="0" xfId="0" applyNumberFormat="1" applyFont="1" applyFill="1" applyBorder="1" applyAlignment="1" applyProtection="1">
      <alignment horizontal="center" vertical="center"/>
      <protection hidden="1"/>
    </xf>
    <xf numFmtId="169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6" fillId="6" borderId="7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0" fontId="0" fillId="2" borderId="9" xfId="0" applyFill="1" applyBorder="1" applyProtection="1">
      <protection hidden="1"/>
    </xf>
    <xf numFmtId="2" fontId="9" fillId="5" borderId="7" xfId="0" applyNumberFormat="1" applyFont="1" applyFill="1" applyBorder="1" applyAlignment="1" applyProtection="1">
      <alignment horizontal="center" vertical="center" wrapText="1"/>
      <protection hidden="1"/>
    </xf>
    <xf numFmtId="1" fontId="9" fillId="5" borderId="7" xfId="0" applyNumberFormat="1" applyFont="1" applyFill="1" applyBorder="1" applyAlignment="1" applyProtection="1">
      <alignment horizontal="center" vertical="center"/>
      <protection hidden="1"/>
    </xf>
    <xf numFmtId="2" fontId="9" fillId="5" borderId="7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2" fillId="0" borderId="0" xfId="0" applyFont="1" applyProtection="1">
      <protection hidden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Alignment="1" applyProtection="1">
      <alignment horizontal="center" vertical="center"/>
      <protection locked="0"/>
    </xf>
    <xf numFmtId="0" fontId="0" fillId="2" borderId="0" xfId="0" applyFill="1"/>
    <xf numFmtId="0" fontId="0" fillId="0" borderId="0" xfId="0" applyNumberFormat="1" applyProtection="1">
      <protection locked="0"/>
    </xf>
    <xf numFmtId="0" fontId="0" fillId="0" borderId="0" xfId="0" applyNumberFormat="1"/>
    <xf numFmtId="0" fontId="26" fillId="0" borderId="0" xfId="0" applyFont="1" applyAlignment="1">
      <alignment wrapText="1"/>
    </xf>
    <xf numFmtId="0" fontId="0" fillId="2" borderId="0" xfId="0" applyNumberFormat="1" applyFill="1"/>
    <xf numFmtId="0" fontId="0" fillId="0" borderId="0" xfId="0" applyAlignment="1">
      <alignment horizontal="right"/>
    </xf>
    <xf numFmtId="0" fontId="22" fillId="0" borderId="0" xfId="2" applyAlignment="1">
      <alignment horizontal="right"/>
    </xf>
    <xf numFmtId="0" fontId="0" fillId="2" borderId="0" xfId="0" applyFill="1" applyProtection="1">
      <protection locked="0"/>
    </xf>
    <xf numFmtId="0" fontId="10" fillId="4" borderId="0" xfId="1" applyFont="1" applyAlignment="1" applyProtection="1">
      <alignment vertical="center"/>
      <protection hidden="1"/>
    </xf>
    <xf numFmtId="0" fontId="0" fillId="2" borderId="0" xfId="0" applyFill="1" applyAlignment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5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5" fillId="3" borderId="0" xfId="0" applyFont="1" applyFill="1" applyAlignment="1">
      <alignment horizontal="center" vertical="center"/>
    </xf>
    <xf numFmtId="0" fontId="7" fillId="5" borderId="1" xfId="0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 applyProtection="1">
      <alignment horizontal="right" vertical="center"/>
      <protection locked="0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49" fontId="7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protection locked="0"/>
    </xf>
    <xf numFmtId="49" fontId="8" fillId="2" borderId="5" xfId="0" applyNumberFormat="1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 applyProtection="1">
      <alignment horizontal="left" vertical="center"/>
      <protection locked="0"/>
    </xf>
    <xf numFmtId="0" fontId="7" fillId="6" borderId="7" xfId="0" applyFont="1" applyFill="1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protection locked="0"/>
    </xf>
    <xf numFmtId="0" fontId="10" fillId="7" borderId="1" xfId="0" applyFont="1" applyFill="1" applyBorder="1" applyAlignment="1" applyProtection="1">
      <alignment vertical="center"/>
      <protection hidden="1"/>
    </xf>
    <xf numFmtId="0" fontId="10" fillId="7" borderId="3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0" fillId="0" borderId="3" xfId="0" applyBorder="1"/>
    <xf numFmtId="0" fontId="9" fillId="6" borderId="7" xfId="0" applyFont="1" applyFill="1" applyBorder="1" applyAlignment="1" applyProtection="1">
      <alignment horizontal="center" vertical="center"/>
      <protection hidden="1"/>
    </xf>
    <xf numFmtId="0" fontId="9" fillId="6" borderId="2" xfId="0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right" vertical="center"/>
    </xf>
    <xf numFmtId="0" fontId="9" fillId="5" borderId="1" xfId="0" applyFont="1" applyFill="1" applyBorder="1" applyAlignment="1" applyProtection="1">
      <alignment horizontal="right" vertical="center"/>
      <protection locked="0"/>
    </xf>
    <xf numFmtId="0" fontId="0" fillId="5" borderId="3" xfId="0" applyFill="1" applyBorder="1" applyAlignment="1" applyProtection="1">
      <alignment horizontal="right" vertical="center"/>
      <protection locked="0"/>
    </xf>
    <xf numFmtId="0" fontId="0" fillId="5" borderId="2" xfId="0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49" fontId="9" fillId="2" borderId="7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protection locked="0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9" fillId="6" borderId="7" xfId="0" applyFont="1" applyFill="1" applyBorder="1" applyAlignment="1" applyProtection="1">
      <alignment horizontal="left" vertical="center"/>
      <protection hidden="1"/>
    </xf>
    <xf numFmtId="0" fontId="0" fillId="0" borderId="7" xfId="0" applyBorder="1" applyAlignment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horizontal="right" vertical="center"/>
      <protection hidden="1"/>
    </xf>
    <xf numFmtId="0" fontId="9" fillId="5" borderId="0" xfId="0" applyFont="1" applyFill="1" applyBorder="1" applyAlignment="1" applyProtection="1">
      <alignment horizontal="right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9" fillId="5" borderId="1" xfId="0" applyFont="1" applyFill="1" applyBorder="1" applyAlignment="1" applyProtection="1">
      <alignment horizontal="right" vertical="center"/>
      <protection hidden="1"/>
    </xf>
    <xf numFmtId="0" fontId="0" fillId="5" borderId="3" xfId="0" applyFill="1" applyBorder="1" applyAlignment="1">
      <alignment horizontal="right" vertical="center"/>
    </xf>
    <xf numFmtId="0" fontId="9" fillId="5" borderId="3" xfId="0" applyFont="1" applyFill="1" applyBorder="1" applyAlignment="1" applyProtection="1">
      <alignment vertical="center"/>
      <protection hidden="1"/>
    </xf>
    <xf numFmtId="0" fontId="9" fillId="5" borderId="3" xfId="0" applyFont="1" applyFill="1" applyBorder="1" applyAlignment="1" applyProtection="1">
      <protection hidden="1"/>
    </xf>
    <xf numFmtId="0" fontId="9" fillId="5" borderId="2" xfId="0" applyFont="1" applyFill="1" applyBorder="1" applyAlignment="1" applyProtection="1"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15" fillId="2" borderId="8" xfId="0" applyFont="1" applyFill="1" applyBorder="1" applyAlignment="1" applyProtection="1">
      <alignment vertical="center"/>
      <protection hidden="1"/>
    </xf>
    <xf numFmtId="0" fontId="14" fillId="2" borderId="8" xfId="0" applyFont="1" applyFill="1" applyBorder="1" applyAlignment="1" applyProtection="1">
      <alignment vertical="center"/>
      <protection hidden="1"/>
    </xf>
    <xf numFmtId="0" fontId="16" fillId="2" borderId="8" xfId="0" applyFont="1" applyFill="1" applyBorder="1" applyAlignment="1" applyProtection="1">
      <alignment vertical="center"/>
      <protection hidden="1"/>
    </xf>
    <xf numFmtId="0" fontId="3" fillId="0" borderId="8" xfId="0" applyFont="1" applyBorder="1" applyAlignment="1">
      <alignment vertical="center"/>
    </xf>
    <xf numFmtId="0" fontId="10" fillId="7" borderId="1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/>
    <xf numFmtId="0" fontId="0" fillId="0" borderId="2" xfId="0" applyBorder="1" applyAlignment="1"/>
    <xf numFmtId="0" fontId="17" fillId="8" borderId="5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 applyProtection="1">
      <alignment horizontal="right" vertical="center"/>
      <protection hidden="1"/>
    </xf>
    <xf numFmtId="0" fontId="9" fillId="6" borderId="3" xfId="0" applyFont="1" applyFill="1" applyBorder="1" applyAlignment="1" applyProtection="1">
      <alignment horizontal="right" vertical="center"/>
      <protection hidden="1"/>
    </xf>
    <xf numFmtId="0" fontId="9" fillId="6" borderId="2" xfId="0" applyFont="1" applyFill="1" applyBorder="1" applyAlignment="1" applyProtection="1">
      <alignment horizontal="right" vertical="center"/>
      <protection hidden="1"/>
    </xf>
    <xf numFmtId="0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right" vertical="center"/>
      <protection hidden="1"/>
    </xf>
    <xf numFmtId="0" fontId="9" fillId="5" borderId="12" xfId="0" applyFont="1" applyFill="1" applyBorder="1" applyAlignment="1" applyProtection="1">
      <alignment horizontal="right" vertical="center"/>
      <protection hidden="1"/>
    </xf>
    <xf numFmtId="0" fontId="18" fillId="5" borderId="12" xfId="0" applyFont="1" applyFill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10" fillId="7" borderId="11" xfId="0" applyFont="1" applyFill="1" applyBorder="1" applyAlignment="1" applyProtection="1">
      <alignment horizontal="left" vertical="center"/>
      <protection hidden="1"/>
    </xf>
    <xf numFmtId="0" fontId="10" fillId="7" borderId="12" xfId="0" applyFont="1" applyFill="1" applyBorder="1" applyAlignment="1" applyProtection="1">
      <alignment horizontal="left" vertical="center"/>
      <protection hidden="1"/>
    </xf>
    <xf numFmtId="0" fontId="10" fillId="7" borderId="3" xfId="0" applyFont="1" applyFill="1" applyBorder="1" applyAlignment="1" applyProtection="1">
      <alignment horizontal="left" vertical="center"/>
      <protection hidden="1"/>
    </xf>
    <xf numFmtId="0" fontId="10" fillId="7" borderId="2" xfId="0" applyFont="1" applyFill="1" applyBorder="1" applyAlignment="1" applyProtection="1">
      <alignment horizontal="left" vertical="center"/>
      <protection hidden="1"/>
    </xf>
    <xf numFmtId="0" fontId="12" fillId="5" borderId="7" xfId="0" applyFont="1" applyFill="1" applyBorder="1" applyAlignment="1" applyProtection="1">
      <alignment horizontal="right" vertical="center"/>
      <protection hidden="1"/>
    </xf>
    <xf numFmtId="0" fontId="20" fillId="5" borderId="7" xfId="0" applyFont="1" applyFill="1" applyBorder="1" applyAlignment="1" applyProtection="1">
      <alignment horizontal="right" vertical="center"/>
      <protection hidden="1"/>
    </xf>
    <xf numFmtId="0" fontId="12" fillId="2" borderId="7" xfId="0" applyFont="1" applyFill="1" applyBorder="1" applyAlignment="1" applyProtection="1">
      <alignment horizontal="left" vertical="center"/>
      <protection hidden="1"/>
    </xf>
    <xf numFmtId="0" fontId="18" fillId="2" borderId="8" xfId="0" applyFont="1" applyFill="1" applyBorder="1" applyAlignment="1">
      <alignment vertical="center"/>
    </xf>
    <xf numFmtId="0" fontId="0" fillId="2" borderId="8" xfId="0" applyFill="1" applyBorder="1" applyAlignment="1"/>
    <xf numFmtId="0" fontId="10" fillId="7" borderId="1" xfId="0" applyFont="1" applyFill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170" fontId="9" fillId="6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166" fontId="8" fillId="6" borderId="7" xfId="0" applyNumberFormat="1" applyFont="1" applyFill="1" applyBorder="1" applyAlignment="1" applyProtection="1">
      <alignment horizontal="center" vertical="center"/>
      <protection hidden="1"/>
    </xf>
    <xf numFmtId="0" fontId="9" fillId="10" borderId="1" xfId="0" applyFont="1" applyFill="1" applyBorder="1" applyAlignment="1" applyProtection="1">
      <alignment horizontal="left" vertical="center"/>
      <protection hidden="1"/>
    </xf>
    <xf numFmtId="0" fontId="0" fillId="10" borderId="3" xfId="0" applyFill="1" applyBorder="1" applyAlignment="1">
      <alignment horizontal="left" vertical="center"/>
    </xf>
    <xf numFmtId="0" fontId="0" fillId="10" borderId="0" xfId="0" applyFill="1" applyBorder="1" applyAlignment="1">
      <alignment horizontal="left" vertical="center"/>
    </xf>
    <xf numFmtId="0" fontId="0" fillId="10" borderId="10" xfId="0" applyFill="1" applyBorder="1" applyAlignment="1">
      <alignment horizontal="left" vertical="center"/>
    </xf>
    <xf numFmtId="173" fontId="8" fillId="6" borderId="7" xfId="0" applyNumberFormat="1" applyFont="1" applyFill="1" applyBorder="1" applyAlignment="1" applyProtection="1">
      <alignment horizontal="center" vertical="center"/>
      <protection hidden="1"/>
    </xf>
    <xf numFmtId="0" fontId="9" fillId="5" borderId="7" xfId="0" applyFont="1" applyFill="1" applyBorder="1" applyAlignment="1" applyProtection="1">
      <alignment horizontal="right" vertical="center"/>
      <protection hidden="1"/>
    </xf>
    <xf numFmtId="1" fontId="12" fillId="2" borderId="1" xfId="0" applyNumberFormat="1" applyFont="1" applyFill="1" applyBorder="1" applyAlignment="1" applyProtection="1">
      <alignment horizontal="left" vertical="center"/>
      <protection locked="0"/>
    </xf>
    <xf numFmtId="1" fontId="12" fillId="2" borderId="2" xfId="0" applyNumberFormat="1" applyFont="1" applyFill="1" applyBorder="1" applyAlignment="1" applyProtection="1">
      <alignment horizontal="left" vertical="center"/>
      <protection locked="0"/>
    </xf>
    <xf numFmtId="0" fontId="10" fillId="9" borderId="1" xfId="0" applyFont="1" applyFill="1" applyBorder="1" applyAlignment="1" applyProtection="1">
      <alignment horizontal="left" vertical="center"/>
      <protection hidden="1"/>
    </xf>
    <xf numFmtId="0" fontId="23" fillId="9" borderId="3" xfId="0" applyFont="1" applyFill="1" applyBorder="1" applyAlignment="1">
      <alignment horizontal="left"/>
    </xf>
    <xf numFmtId="0" fontId="23" fillId="9" borderId="2" xfId="0" applyFont="1" applyFill="1" applyBorder="1" applyAlignment="1">
      <alignment horizontal="left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wrapText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2" fontId="9" fillId="5" borderId="7" xfId="0" applyNumberFormat="1" applyFont="1" applyFill="1" applyBorder="1" applyAlignment="1" applyProtection="1">
      <alignment horizontal="center" vertical="center"/>
      <protection hidden="1"/>
    </xf>
    <xf numFmtId="2" fontId="10" fillId="7" borderId="1" xfId="0" applyNumberFormat="1" applyFont="1" applyFill="1" applyBorder="1" applyAlignment="1" applyProtection="1">
      <alignment horizontal="left" vertical="center"/>
      <protection hidden="1"/>
    </xf>
    <xf numFmtId="2" fontId="9" fillId="7" borderId="3" xfId="0" applyNumberFormat="1" applyFont="1" applyFill="1" applyBorder="1" applyAlignment="1" applyProtection="1">
      <alignment horizontal="left" vertical="center"/>
      <protection hidden="1"/>
    </xf>
    <xf numFmtId="2" fontId="9" fillId="7" borderId="2" xfId="0" applyNumberFormat="1" applyFont="1" applyFill="1" applyBorder="1" applyAlignment="1" applyProtection="1">
      <alignment horizontal="left" vertical="center"/>
      <protection hidden="1"/>
    </xf>
    <xf numFmtId="0" fontId="0" fillId="10" borderId="2" xfId="0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166" fontId="8" fillId="6" borderId="1" xfId="0" applyNumberFormat="1" applyFont="1" applyFill="1" applyBorder="1" applyAlignment="1" applyProtection="1">
      <alignment horizontal="center" vertical="center"/>
      <protection hidden="1"/>
    </xf>
    <xf numFmtId="166" fontId="8" fillId="6" borderId="2" xfId="0" applyNumberFormat="1" applyFont="1" applyFill="1" applyBorder="1" applyAlignment="1" applyProtection="1">
      <alignment horizontal="center" vertical="center"/>
      <protection hidden="1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7" fillId="4" borderId="0" xfId="1" applyFont="1" applyAlignment="1" applyProtection="1">
      <alignment horizontal="center" vertical="center"/>
      <protection hidden="1"/>
    </xf>
    <xf numFmtId="0" fontId="10" fillId="4" borderId="0" xfId="1" applyFont="1" applyAlignment="1" applyProtection="1">
      <alignment horizontal="center" vertical="center"/>
      <protection hidden="1"/>
    </xf>
    <xf numFmtId="0" fontId="21" fillId="4" borderId="0" xfId="1" applyNumberFormat="1" applyFont="1" applyAlignment="1" applyProtection="1">
      <alignment horizontal="right" vertical="center"/>
      <protection hidden="1"/>
    </xf>
  </cellXfs>
  <cellStyles count="3">
    <cellStyle name="Accent1" xfId="1" builtinId="29"/>
    <cellStyle name="Normal" xfId="0" builtinId="0"/>
    <cellStyle name="Normal 2" xfId="2" xr:uid="{DC2F1F06-2CF3-4C67-B83C-D9C65FFE1B90}"/>
  </cellStyles>
  <dxfs count="83"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b/>
        <i val="0"/>
        <condense val="0"/>
        <extend val="0"/>
        <color indexed="10"/>
      </font>
      <fill>
        <patternFill patternType="solid"/>
      </fill>
    </dxf>
    <dxf>
      <font>
        <strike val="0"/>
      </font>
    </dxf>
    <dxf>
      <font>
        <b/>
        <i val="0"/>
        <strike val="0"/>
        <color indexed="8"/>
      </font>
      <fill>
        <patternFill patternType="solid"/>
      </fill>
    </dxf>
    <dxf>
      <font>
        <b/>
        <i val="0"/>
        <strike val="0"/>
        <color indexed="8"/>
      </font>
      <fill>
        <patternFill patternType="solid"/>
      </fill>
    </dxf>
    <dxf>
      <font>
        <b/>
        <i val="0"/>
        <strike val="0"/>
        <color indexed="8"/>
      </font>
      <fill>
        <patternFill patternType="solid"/>
      </fill>
    </dxf>
    <dxf>
      <font>
        <b/>
        <i val="0"/>
        <strike val="0"/>
        <color indexed="8"/>
      </font>
      <fill>
        <patternFill patternType="solid"/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indexed="43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indexed="8"/>
      </font>
      <fill>
        <patternFill patternType="solid"/>
      </fill>
    </dxf>
    <dxf>
      <font>
        <b/>
        <i val="0"/>
        <strike val="0"/>
        <color indexed="8"/>
      </font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BB4A-230E-4E6D-BF29-085C3521892F}">
  <dimension ref="A1:AJ173"/>
  <sheetViews>
    <sheetView tabSelected="1" zoomScale="150" zoomScaleNormal="150" workbookViewId="0">
      <selection activeCell="D6" sqref="D6:M6"/>
    </sheetView>
  </sheetViews>
  <sheetFormatPr defaultColWidth="10.7109375" defaultRowHeight="12.75" zeroHeight="1" x14ac:dyDescent="0.2"/>
  <cols>
    <col min="1" max="1" width="4.7109375" style="1" customWidth="1"/>
    <col min="2" max="2" width="4.7109375" style="92" customWidth="1"/>
    <col min="3" max="3" width="10.7109375" style="92" customWidth="1"/>
    <col min="4" max="4" width="8.7109375" style="92" customWidth="1"/>
    <col min="5" max="10" width="5.7109375" style="92" customWidth="1"/>
    <col min="11" max="16" width="9.7109375" style="93" customWidth="1"/>
    <col min="17" max="17" width="4.7109375" style="1" customWidth="1"/>
    <col min="18" max="18" width="9.7109375" style="12" hidden="1" customWidth="1"/>
    <col min="19" max="19" width="9.7109375" style="13" hidden="1" customWidth="1"/>
    <col min="20" max="20" width="9.7109375" style="12" hidden="1" customWidth="1"/>
    <col min="21" max="21" width="9.7109375" style="10" hidden="1" customWidth="1"/>
    <col min="22" max="23" width="9.7109375" style="11" hidden="1" customWidth="1"/>
    <col min="24" max="25" width="9.7109375" style="10" hidden="1" customWidth="1"/>
    <col min="26" max="29" width="9.140625" style="12" hidden="1" customWidth="1"/>
    <col min="30" max="36" width="10.7109375" style="12" hidden="1" customWidth="1"/>
    <col min="37" max="37" width="2.7109375" style="12" customWidth="1"/>
    <col min="38" max="16384" width="10.7109375" style="12"/>
  </cols>
  <sheetData>
    <row r="1" spans="1:25" s="3" customFormat="1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1"/>
      <c r="S1" s="4"/>
      <c r="U1" s="5"/>
      <c r="V1" s="6"/>
      <c r="W1" s="6"/>
      <c r="X1" s="5"/>
      <c r="Y1" s="5"/>
    </row>
    <row r="2" spans="1:25" ht="24" customHeight="1" x14ac:dyDescent="0.2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7"/>
      <c r="R2" s="8"/>
      <c r="S2" s="9"/>
      <c r="T2" s="8"/>
    </row>
    <row r="3" spans="1:25" ht="24" customHeight="1" x14ac:dyDescent="0.2">
      <c r="B3" s="111" t="s">
        <v>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7"/>
      <c r="R3" s="8"/>
      <c r="S3" s="9"/>
      <c r="T3" s="8"/>
    </row>
    <row r="4" spans="1:25" ht="24" customHeight="1" x14ac:dyDescent="0.2">
      <c r="B4" s="112" t="s">
        <v>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  <c r="P4" s="114"/>
      <c r="Q4" s="7"/>
      <c r="R4" s="8"/>
      <c r="S4" s="9"/>
      <c r="T4" s="8"/>
    </row>
    <row r="5" spans="1:25" ht="18" customHeight="1" x14ac:dyDescent="0.2"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7"/>
      <c r="R5" s="8"/>
      <c r="S5" s="9"/>
      <c r="T5" s="8"/>
    </row>
    <row r="6" spans="1:25" ht="18" customHeight="1" x14ac:dyDescent="0.2">
      <c r="B6" s="115" t="s">
        <v>3</v>
      </c>
      <c r="C6" s="116"/>
      <c r="D6" s="117"/>
      <c r="E6" s="118"/>
      <c r="F6" s="118"/>
      <c r="G6" s="118"/>
      <c r="H6" s="118"/>
      <c r="I6" s="118"/>
      <c r="J6" s="118"/>
      <c r="K6" s="118"/>
      <c r="L6" s="118"/>
      <c r="M6" s="119"/>
      <c r="N6" s="108" t="s">
        <v>4</v>
      </c>
      <c r="O6" s="120"/>
      <c r="P6" s="121"/>
      <c r="Q6" s="7"/>
      <c r="R6" s="8"/>
    </row>
    <row r="7" spans="1:25" ht="18" customHeight="1" x14ac:dyDescent="0.2">
      <c r="B7" s="122" t="s">
        <v>5</v>
      </c>
      <c r="C7" s="122"/>
      <c r="D7" s="117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19"/>
      <c r="Q7" s="7"/>
      <c r="R7" s="8"/>
    </row>
    <row r="8" spans="1:25" ht="18" customHeight="1" x14ac:dyDescent="0.2">
      <c r="B8" s="122" t="s">
        <v>6</v>
      </c>
      <c r="C8" s="133"/>
      <c r="D8" s="117"/>
      <c r="E8" s="123"/>
      <c r="F8" s="119"/>
      <c r="G8" s="134" t="s">
        <v>7</v>
      </c>
      <c r="H8" s="135"/>
      <c r="I8" s="136"/>
      <c r="J8" s="137"/>
      <c r="K8" s="138"/>
      <c r="L8" s="138"/>
      <c r="M8" s="138"/>
      <c r="N8" s="138"/>
      <c r="O8" s="138"/>
      <c r="P8" s="139"/>
      <c r="Q8" s="7"/>
      <c r="R8" s="8"/>
    </row>
    <row r="9" spans="1:25" ht="18" customHeight="1" x14ac:dyDescent="0.2">
      <c r="B9" s="122" t="s">
        <v>8</v>
      </c>
      <c r="C9" s="122"/>
      <c r="D9" s="117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19"/>
      <c r="Q9" s="7"/>
      <c r="R9" s="8"/>
    </row>
    <row r="10" spans="1:25" ht="18" customHeight="1" x14ac:dyDescent="0.2">
      <c r="B10" s="122" t="s">
        <v>9</v>
      </c>
      <c r="C10" s="122"/>
      <c r="D10" s="117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19"/>
      <c r="Q10" s="7"/>
      <c r="R10" s="8"/>
    </row>
    <row r="11" spans="1:25" ht="18" customHeight="1" x14ac:dyDescent="0.2">
      <c r="B11" s="1"/>
      <c r="C11" s="1"/>
      <c r="D11" s="1"/>
      <c r="E11" s="14"/>
      <c r="F11" s="1"/>
      <c r="G11" s="2"/>
      <c r="H11" s="2"/>
      <c r="I11" s="14"/>
      <c r="J11" s="1"/>
      <c r="K11" s="2"/>
      <c r="L11" s="2"/>
      <c r="M11" s="14"/>
      <c r="N11" s="1"/>
      <c r="O11" s="2"/>
      <c r="P11" s="2"/>
      <c r="Q11" s="7"/>
      <c r="R11" s="8"/>
      <c r="S11" s="9"/>
    </row>
    <row r="12" spans="1:25" ht="25.9" customHeight="1" x14ac:dyDescent="0.2">
      <c r="B12" s="124" t="s">
        <v>10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7"/>
      <c r="R12" s="8"/>
      <c r="S12" s="9"/>
      <c r="T12" s="8"/>
    </row>
    <row r="13" spans="1:25" ht="18" customHeight="1" x14ac:dyDescent="0.2">
      <c r="B13" s="127" t="s">
        <v>11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9"/>
      <c r="N13" s="130"/>
      <c r="O13" s="131" t="s">
        <v>12</v>
      </c>
      <c r="P13" s="132"/>
      <c r="Q13" s="7"/>
      <c r="R13" s="8"/>
      <c r="S13" s="9"/>
      <c r="T13" s="8"/>
    </row>
    <row r="14" spans="1:25" ht="18" customHeight="1" x14ac:dyDescent="0.2">
      <c r="B14" s="15" t="s">
        <v>13</v>
      </c>
      <c r="C14" s="143" t="s">
        <v>14</v>
      </c>
      <c r="D14" s="143"/>
      <c r="E14" s="143"/>
      <c r="F14" s="143"/>
      <c r="G14" s="144"/>
      <c r="H14" s="144"/>
      <c r="I14" s="144"/>
      <c r="J14" s="131" t="s">
        <v>15</v>
      </c>
      <c r="K14" s="131"/>
      <c r="L14" s="15" t="s">
        <v>16</v>
      </c>
      <c r="M14" s="15" t="s">
        <v>17</v>
      </c>
      <c r="N14" s="15" t="s">
        <v>18</v>
      </c>
      <c r="O14" s="15" t="s">
        <v>19</v>
      </c>
      <c r="P14" s="15" t="s">
        <v>20</v>
      </c>
      <c r="Q14" s="7"/>
      <c r="R14" s="8"/>
    </row>
    <row r="15" spans="1:25" ht="18" customHeight="1" x14ac:dyDescent="0.2">
      <c r="B15" s="15" t="s">
        <v>21</v>
      </c>
      <c r="C15" s="140" t="s">
        <v>22</v>
      </c>
      <c r="D15" s="140"/>
      <c r="E15" s="140"/>
      <c r="F15" s="140"/>
      <c r="G15" s="141"/>
      <c r="H15" s="141"/>
      <c r="I15" s="141"/>
      <c r="J15" s="142" t="s">
        <v>23</v>
      </c>
      <c r="K15" s="142"/>
      <c r="L15" s="16">
        <f t="shared" ref="L15:L20" si="0">VLOOKUP($C15,$K$122:$Q$148,3,FALSE)</f>
        <v>0</v>
      </c>
      <c r="M15" s="16">
        <f t="shared" ref="M15:M20" si="1">VLOOKUP($C15,$K$122:$Q$148,4,FALSE)</f>
        <v>0</v>
      </c>
      <c r="N15" s="16">
        <f t="shared" ref="N15:N20" si="2">IF(ISERROR(IF(J15="",0,IF(J15="Incand",M15,M15/L15))),0,IF(J15="",0,IF(J15="Incand",M15,M15/L15)))</f>
        <v>0</v>
      </c>
      <c r="O15" s="16">
        <f t="shared" ref="O15:O20" si="3">VLOOKUP($C15,$K$122:$Q$148,6,FALSE)</f>
        <v>0</v>
      </c>
      <c r="P15" s="16">
        <f t="shared" ref="P15:P20" si="4">VLOOKUP($C15,$K$122:$Q$148,7,FALSE)</f>
        <v>0</v>
      </c>
      <c r="Q15" s="7"/>
      <c r="R15" s="8"/>
      <c r="S15" s="17"/>
      <c r="T15" s="17"/>
      <c r="U15" s="17"/>
      <c r="V15" s="17"/>
      <c r="W15" s="17"/>
      <c r="X15" s="17"/>
    </row>
    <row r="16" spans="1:25" ht="18" customHeight="1" x14ac:dyDescent="0.2">
      <c r="B16" s="15" t="s">
        <v>24</v>
      </c>
      <c r="C16" s="140" t="s">
        <v>22</v>
      </c>
      <c r="D16" s="140"/>
      <c r="E16" s="140"/>
      <c r="F16" s="140"/>
      <c r="G16" s="141"/>
      <c r="H16" s="141"/>
      <c r="I16" s="141"/>
      <c r="J16" s="142" t="s">
        <v>23</v>
      </c>
      <c r="K16" s="142"/>
      <c r="L16" s="16">
        <f t="shared" si="0"/>
        <v>0</v>
      </c>
      <c r="M16" s="16">
        <f t="shared" si="1"/>
        <v>0</v>
      </c>
      <c r="N16" s="16">
        <f t="shared" si="2"/>
        <v>0</v>
      </c>
      <c r="O16" s="16">
        <f t="shared" si="3"/>
        <v>0</v>
      </c>
      <c r="P16" s="16">
        <f t="shared" si="4"/>
        <v>0</v>
      </c>
      <c r="Q16" s="7"/>
      <c r="R16" s="8"/>
      <c r="S16" s="9"/>
      <c r="T16" s="18"/>
      <c r="U16" s="18"/>
      <c r="V16" s="19"/>
      <c r="W16" s="18"/>
    </row>
    <row r="17" spans="2:27" ht="18" customHeight="1" x14ac:dyDescent="0.2">
      <c r="B17" s="15" t="s">
        <v>25</v>
      </c>
      <c r="C17" s="140" t="s">
        <v>22</v>
      </c>
      <c r="D17" s="140"/>
      <c r="E17" s="140"/>
      <c r="F17" s="140"/>
      <c r="G17" s="141"/>
      <c r="H17" s="141"/>
      <c r="I17" s="141"/>
      <c r="J17" s="142" t="s">
        <v>23</v>
      </c>
      <c r="K17" s="142"/>
      <c r="L17" s="16">
        <f t="shared" si="0"/>
        <v>0</v>
      </c>
      <c r="M17" s="16">
        <f t="shared" si="1"/>
        <v>0</v>
      </c>
      <c r="N17" s="16">
        <f t="shared" si="2"/>
        <v>0</v>
      </c>
      <c r="O17" s="16">
        <f t="shared" si="3"/>
        <v>0</v>
      </c>
      <c r="P17" s="16">
        <f t="shared" si="4"/>
        <v>0</v>
      </c>
      <c r="Q17" s="7"/>
      <c r="R17" s="8"/>
      <c r="S17" s="9"/>
      <c r="T17" s="18"/>
      <c r="U17" s="18"/>
      <c r="V17" s="19"/>
      <c r="W17" s="18"/>
    </row>
    <row r="18" spans="2:27" ht="18" customHeight="1" x14ac:dyDescent="0.2">
      <c r="B18" s="15" t="s">
        <v>26</v>
      </c>
      <c r="C18" s="140" t="s">
        <v>22</v>
      </c>
      <c r="D18" s="140"/>
      <c r="E18" s="140"/>
      <c r="F18" s="140"/>
      <c r="G18" s="141"/>
      <c r="H18" s="141"/>
      <c r="I18" s="141"/>
      <c r="J18" s="142" t="s">
        <v>23</v>
      </c>
      <c r="K18" s="142"/>
      <c r="L18" s="16">
        <f t="shared" si="0"/>
        <v>0</v>
      </c>
      <c r="M18" s="16">
        <f t="shared" si="1"/>
        <v>0</v>
      </c>
      <c r="N18" s="16">
        <f t="shared" si="2"/>
        <v>0</v>
      </c>
      <c r="O18" s="16">
        <f t="shared" si="3"/>
        <v>0</v>
      </c>
      <c r="P18" s="16">
        <f t="shared" si="4"/>
        <v>0</v>
      </c>
      <c r="Q18" s="7"/>
      <c r="R18" s="8"/>
      <c r="T18" s="18"/>
      <c r="U18" s="18"/>
      <c r="V18" s="19"/>
      <c r="W18" s="18"/>
    </row>
    <row r="19" spans="2:27" ht="18" customHeight="1" x14ac:dyDescent="0.2">
      <c r="B19" s="15" t="s">
        <v>27</v>
      </c>
      <c r="C19" s="140" t="s">
        <v>22</v>
      </c>
      <c r="D19" s="140"/>
      <c r="E19" s="140"/>
      <c r="F19" s="140"/>
      <c r="G19" s="141"/>
      <c r="H19" s="141"/>
      <c r="I19" s="141"/>
      <c r="J19" s="142" t="s">
        <v>23</v>
      </c>
      <c r="K19" s="142"/>
      <c r="L19" s="16">
        <f t="shared" si="0"/>
        <v>0</v>
      </c>
      <c r="M19" s="16">
        <f t="shared" si="1"/>
        <v>0</v>
      </c>
      <c r="N19" s="16">
        <f t="shared" si="2"/>
        <v>0</v>
      </c>
      <c r="O19" s="16">
        <f t="shared" si="3"/>
        <v>0</v>
      </c>
      <c r="P19" s="16">
        <f t="shared" si="4"/>
        <v>0</v>
      </c>
      <c r="Q19" s="7"/>
      <c r="R19" s="8"/>
      <c r="S19" s="20" t="s">
        <v>28</v>
      </c>
      <c r="T19" s="20" t="s">
        <v>29</v>
      </c>
      <c r="U19" s="20" t="s">
        <v>30</v>
      </c>
      <c r="V19" s="20" t="s">
        <v>31</v>
      </c>
      <c r="X19" s="10" t="s">
        <v>32</v>
      </c>
    </row>
    <row r="20" spans="2:27" ht="18" customHeight="1" x14ac:dyDescent="0.2">
      <c r="B20" s="15" t="s">
        <v>33</v>
      </c>
      <c r="C20" s="140" t="s">
        <v>22</v>
      </c>
      <c r="D20" s="140"/>
      <c r="E20" s="140"/>
      <c r="F20" s="140"/>
      <c r="G20" s="141"/>
      <c r="H20" s="141"/>
      <c r="I20" s="141"/>
      <c r="J20" s="142" t="s">
        <v>23</v>
      </c>
      <c r="K20" s="142"/>
      <c r="L20" s="16">
        <f t="shared" si="0"/>
        <v>0</v>
      </c>
      <c r="M20" s="16">
        <f t="shared" si="1"/>
        <v>0</v>
      </c>
      <c r="N20" s="16">
        <f t="shared" si="2"/>
        <v>0</v>
      </c>
      <c r="O20" s="16">
        <f t="shared" si="3"/>
        <v>0</v>
      </c>
      <c r="P20" s="16">
        <f t="shared" si="4"/>
        <v>0</v>
      </c>
      <c r="Q20" s="7"/>
      <c r="R20" s="8"/>
      <c r="S20" s="18">
        <f>P15</f>
        <v>0</v>
      </c>
      <c r="T20" s="18">
        <f>O15-0.05</f>
        <v>-0.05</v>
      </c>
      <c r="U20" s="18">
        <f t="array" ref="U20">MIN(IF($M$21:$N$21&gt;0,$M$21:$N$21))</f>
        <v>0</v>
      </c>
      <c r="V20" s="18">
        <f t="array" ref="V20">MAX(IF($M$21:$N$21&gt;0,$M$21:$N$21))</f>
        <v>0</v>
      </c>
      <c r="X20" s="10" t="s">
        <v>34</v>
      </c>
    </row>
    <row r="21" spans="2:27" ht="18" customHeight="1" x14ac:dyDescent="0.2">
      <c r="B21" s="156" t="s">
        <v>35</v>
      </c>
      <c r="C21" s="156"/>
      <c r="D21" s="156"/>
      <c r="E21" s="156"/>
      <c r="F21" s="156"/>
      <c r="G21" s="156"/>
      <c r="H21" s="156"/>
      <c r="I21" s="156"/>
      <c r="J21" s="156"/>
      <c r="K21" s="157" t="s">
        <v>36</v>
      </c>
      <c r="L21" s="158"/>
      <c r="M21" s="159" t="s">
        <v>37</v>
      </c>
      <c r="N21" s="160"/>
      <c r="O21" s="160"/>
      <c r="P21" s="160"/>
      <c r="Q21" s="21"/>
      <c r="R21" s="8"/>
      <c r="V21" s="19"/>
      <c r="W21" s="18"/>
    </row>
    <row r="22" spans="2:27" ht="18" customHeight="1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3"/>
      <c r="L22" s="23"/>
      <c r="M22" s="23"/>
      <c r="N22" s="2"/>
      <c r="O22" s="24"/>
      <c r="P22" s="24"/>
      <c r="Q22" s="7"/>
      <c r="R22" s="8"/>
      <c r="S22" s="9" t="s">
        <v>38</v>
      </c>
      <c r="T22" s="8" t="s">
        <v>39</v>
      </c>
      <c r="U22" s="10" t="s">
        <v>40</v>
      </c>
      <c r="V22" s="19" t="s">
        <v>41</v>
      </c>
      <c r="W22" s="18"/>
    </row>
    <row r="23" spans="2:27" ht="24" customHeight="1" x14ac:dyDescent="0.2">
      <c r="B23" s="161" t="s">
        <v>42</v>
      </c>
      <c r="C23" s="162"/>
      <c r="D23" s="162"/>
      <c r="E23" s="162"/>
      <c r="F23" s="162"/>
      <c r="G23" s="163"/>
      <c r="H23" s="163"/>
      <c r="I23" s="164"/>
      <c r="J23" s="25"/>
      <c r="K23" s="165" t="s">
        <v>43</v>
      </c>
      <c r="L23" s="166"/>
      <c r="M23" s="166"/>
      <c r="N23" s="166"/>
      <c r="O23" s="166"/>
      <c r="P23" s="167"/>
      <c r="Q23" s="7"/>
      <c r="R23" s="8"/>
      <c r="S23" s="26">
        <f>MIN($O$39,$O$41:$O$79)</f>
        <v>0</v>
      </c>
      <c r="T23" s="26">
        <f>MIN($O$85:$O$114)</f>
        <v>0</v>
      </c>
      <c r="U23" s="26">
        <f>MAX($O$39,$O$41:$O$79)</f>
        <v>0</v>
      </c>
      <c r="V23" s="26">
        <f>MAX($O$85:$O$114)</f>
        <v>0</v>
      </c>
      <c r="W23" s="18"/>
    </row>
    <row r="24" spans="2:27" ht="18" customHeight="1" x14ac:dyDescent="0.2">
      <c r="B24" s="145" t="s">
        <v>44</v>
      </c>
      <c r="C24" s="146"/>
      <c r="D24" s="146"/>
      <c r="E24" s="146"/>
      <c r="F24" s="146"/>
      <c r="G24" s="146"/>
      <c r="H24" s="146"/>
      <c r="I24" s="147"/>
      <c r="J24" s="25"/>
      <c r="K24" s="148" t="s">
        <v>45</v>
      </c>
      <c r="L24" s="149"/>
      <c r="M24" s="27">
        <f>IF(ISERROR(SUM((M15*E80),(M16*F80),(M17*G80),(M18*H80),(M19*I80),(M20*J80),(M15*E115),(M16*F115),(M17*G115),(M18*H115),(M19*I115),(M20*J115))),"",SUM((M15*E80),(M16*F80),(M17*G80),(M18*H80),(M19*I80),(M20*J80),(M15*E115),(M16*F115),(M17*G115),(M18*H115),(M19*I115),(M20*J115)))</f>
        <v>0</v>
      </c>
      <c r="N24" s="150" t="s">
        <v>46</v>
      </c>
      <c r="O24" s="150"/>
      <c r="P24" s="28">
        <f>IF(ISERROR(MIN(S23:T23)),"",MIN(S23:T23))</f>
        <v>0</v>
      </c>
      <c r="Q24" s="7"/>
      <c r="R24" s="8"/>
      <c r="S24" s="9"/>
      <c r="V24" s="19"/>
      <c r="W24" s="18"/>
    </row>
    <row r="25" spans="2:27" ht="18" customHeight="1" x14ac:dyDescent="0.2">
      <c r="B25" s="151" t="s">
        <v>47</v>
      </c>
      <c r="C25" s="152"/>
      <c r="D25" s="152"/>
      <c r="E25" s="153" t="str">
        <f>VLOOKUP(B24,S118:AC129,2,FALSE)</f>
        <v xml:space="preserve"> </v>
      </c>
      <c r="F25" s="154"/>
      <c r="G25" s="154"/>
      <c r="H25" s="154"/>
      <c r="I25" s="155"/>
      <c r="J25" s="25"/>
      <c r="K25" s="148" t="s">
        <v>48</v>
      </c>
      <c r="L25" s="149"/>
      <c r="M25" s="27">
        <f>M116</f>
        <v>0</v>
      </c>
      <c r="N25" s="150" t="s">
        <v>49</v>
      </c>
      <c r="O25" s="150"/>
      <c r="P25" s="28">
        <f>IF(ISERROR(MAX(U23:V23)),"",MAX(U23:V23))</f>
        <v>0</v>
      </c>
      <c r="Q25" s="7"/>
      <c r="R25" s="8"/>
      <c r="S25" s="20" t="s">
        <v>50</v>
      </c>
      <c r="T25" s="20" t="s">
        <v>51</v>
      </c>
      <c r="U25" s="20" t="s">
        <v>52</v>
      </c>
      <c r="V25" s="20" t="s">
        <v>53</v>
      </c>
      <c r="W25" s="18"/>
    </row>
    <row r="26" spans="2:27" ht="18" customHeight="1" x14ac:dyDescent="0.2">
      <c r="B26" s="184" t="s">
        <v>54</v>
      </c>
      <c r="C26" s="185"/>
      <c r="D26" s="185"/>
      <c r="E26" s="185"/>
      <c r="F26" s="185"/>
      <c r="G26" s="185"/>
      <c r="H26" s="185"/>
      <c r="I26" s="185"/>
      <c r="J26" s="25"/>
      <c r="K26" s="148" t="s">
        <v>55</v>
      </c>
      <c r="L26" s="149"/>
      <c r="M26" s="27">
        <f>IF(ISERROR(SUM(M24,M25)),"",SUM(M24,M25))</f>
        <v>0</v>
      </c>
      <c r="N26" s="149" t="s">
        <v>56</v>
      </c>
      <c r="O26" s="149"/>
      <c r="P26" s="29" t="str">
        <f>IF(ISERROR((M25+SUM((N15*E80),(N16*F80),(N17*G80),(N18*H80),(N19*I80),(N20*J80),(N15*E115),(N16*F115),(N17*G115),(N18*H115),(N19*I115),(N20*J115)))/E29),"",(M25+SUM((N15*E80),(N16*F80),(N17*G80),(N18*H80),(N19*I80),(N20*J80),(N15*E115),(N16*F115),(N17*G115),(N18*H115),(N19*I115),(N20*J115)))/E29)</f>
        <v/>
      </c>
      <c r="Q26" s="7"/>
      <c r="R26" s="8"/>
      <c r="S26" s="17">
        <f t="array" ref="S26">MIN(IF($N$41:$O$79&gt;0,$N$41:$O$79))</f>
        <v>0</v>
      </c>
      <c r="T26" s="17">
        <f t="array" ref="T26">MIN(IF($P$41:$P$79&gt;0,$P$41:$P$79))</f>
        <v>0</v>
      </c>
      <c r="U26" s="17">
        <f t="array" ref="U26">MAX(IF($N$41:$O$79&gt;0,$N$41:$O$79))</f>
        <v>0</v>
      </c>
      <c r="V26" s="17">
        <f t="array" ref="V26">MAX(IF($P$41:$P$79&gt;0,$P$41:$P$79))</f>
        <v>0</v>
      </c>
      <c r="W26" s="18"/>
    </row>
    <row r="27" spans="2:27" ht="18" customHeight="1" x14ac:dyDescent="0.2">
      <c r="B27" s="30"/>
      <c r="C27" s="30"/>
      <c r="D27" s="30"/>
      <c r="E27" s="30"/>
      <c r="F27" s="30"/>
      <c r="G27" s="1"/>
      <c r="H27" s="25"/>
      <c r="I27" s="25"/>
      <c r="J27" s="25"/>
      <c r="K27" s="148" t="s">
        <v>57</v>
      </c>
      <c r="L27" s="149"/>
      <c r="M27" s="31">
        <v>0.15</v>
      </c>
      <c r="N27" s="149" t="s">
        <v>58</v>
      </c>
      <c r="O27" s="149"/>
      <c r="P27" s="29" t="str">
        <f>IF(ISERROR(P26*(E29/120)),"",P26*(E29/120))</f>
        <v/>
      </c>
      <c r="Q27" s="7"/>
      <c r="R27" s="8"/>
      <c r="S27" s="17"/>
      <c r="T27" s="17"/>
      <c r="U27" s="17"/>
      <c r="V27" s="17"/>
      <c r="W27" s="18"/>
    </row>
    <row r="28" spans="2:27" ht="22.9" customHeight="1" x14ac:dyDescent="0.2">
      <c r="B28" s="186" t="s">
        <v>59</v>
      </c>
      <c r="C28" s="179"/>
      <c r="D28" s="179"/>
      <c r="E28" s="179"/>
      <c r="F28" s="180"/>
      <c r="G28" s="1"/>
      <c r="H28" s="25"/>
      <c r="I28" s="25"/>
      <c r="J28" s="25"/>
      <c r="K28" s="148" t="s">
        <v>60</v>
      </c>
      <c r="L28" s="149"/>
      <c r="M28" s="32">
        <v>10</v>
      </c>
      <c r="N28" s="149" t="s">
        <v>61</v>
      </c>
      <c r="O28" s="149"/>
      <c r="P28" s="29" t="str">
        <f>IF(ISERROR(P27*120),"",P27*120)</f>
        <v/>
      </c>
      <c r="Q28" s="7"/>
      <c r="R28" s="8"/>
      <c r="S28" s="17"/>
      <c r="T28" s="17"/>
      <c r="U28" s="17"/>
      <c r="V28" s="17"/>
      <c r="W28" s="18"/>
    </row>
    <row r="29" spans="2:27" ht="18" customHeight="1" x14ac:dyDescent="0.2">
      <c r="B29" s="168" t="s">
        <v>62</v>
      </c>
      <c r="C29" s="169"/>
      <c r="D29" s="170"/>
      <c r="E29" s="171"/>
      <c r="F29" s="171"/>
      <c r="G29" s="1"/>
      <c r="H29" s="25"/>
      <c r="I29" s="25"/>
      <c r="J29" s="25"/>
      <c r="K29" s="172" t="s">
        <v>63</v>
      </c>
      <c r="L29" s="173"/>
      <c r="M29" s="33">
        <f>M26*M28*365*M27*0.001</f>
        <v>0</v>
      </c>
      <c r="N29" s="174" t="s">
        <v>64</v>
      </c>
      <c r="O29" s="175"/>
      <c r="P29" s="176"/>
      <c r="Q29" s="7"/>
      <c r="R29" s="8"/>
      <c r="S29" s="17"/>
      <c r="T29" s="17"/>
      <c r="U29" s="17"/>
      <c r="V29" s="17"/>
      <c r="W29" s="18"/>
    </row>
    <row r="30" spans="2:27" ht="18" customHeight="1" x14ac:dyDescent="0.2">
      <c r="B30" s="34"/>
      <c r="C30" s="35"/>
      <c r="D30" s="36"/>
      <c r="E30" s="37"/>
      <c r="F30" s="37"/>
      <c r="G30" s="1"/>
      <c r="H30" s="25"/>
      <c r="I30" s="25"/>
      <c r="J30" s="25"/>
      <c r="K30" s="38"/>
      <c r="L30" s="38"/>
      <c r="M30" s="39"/>
      <c r="N30" s="40"/>
      <c r="O30" s="41"/>
      <c r="P30" s="41"/>
      <c r="Q30" s="7"/>
      <c r="R30" s="8"/>
      <c r="S30" s="17"/>
      <c r="T30" s="17"/>
      <c r="U30" s="17"/>
      <c r="V30" s="17"/>
      <c r="W30" s="18"/>
      <c r="AA30" s="12" t="s">
        <v>65</v>
      </c>
    </row>
    <row r="31" spans="2:27" ht="18" customHeight="1" x14ac:dyDescent="0.2">
      <c r="B31" s="177" t="s">
        <v>66</v>
      </c>
      <c r="C31" s="178"/>
      <c r="D31" s="178"/>
      <c r="E31" s="179"/>
      <c r="F31" s="180"/>
      <c r="G31" s="1"/>
      <c r="H31" s="25"/>
      <c r="I31" s="25"/>
      <c r="J31" s="25"/>
      <c r="K31" s="42"/>
      <c r="L31" s="42"/>
      <c r="M31" s="43"/>
      <c r="N31" s="44"/>
      <c r="O31" s="45"/>
      <c r="P31" s="45"/>
      <c r="Q31" s="7"/>
      <c r="R31" s="8"/>
      <c r="S31" s="17"/>
      <c r="T31" s="17"/>
      <c r="U31" s="17"/>
      <c r="V31" s="17"/>
      <c r="W31" s="18"/>
      <c r="AA31" s="12" t="s">
        <v>67</v>
      </c>
    </row>
    <row r="32" spans="2:27" ht="18" customHeight="1" x14ac:dyDescent="0.2">
      <c r="B32" s="181" t="s">
        <v>68</v>
      </c>
      <c r="C32" s="182"/>
      <c r="D32" s="182"/>
      <c r="E32" s="183" t="s">
        <v>69</v>
      </c>
      <c r="F32" s="183"/>
      <c r="G32" s="1"/>
      <c r="H32" s="25"/>
      <c r="I32" s="25"/>
      <c r="J32" s="25"/>
      <c r="K32" s="42"/>
      <c r="L32" s="42"/>
      <c r="M32" s="43"/>
      <c r="N32" s="44"/>
      <c r="O32" s="45"/>
      <c r="P32" s="45"/>
      <c r="Q32" s="7"/>
      <c r="R32" s="8"/>
      <c r="S32" s="17"/>
      <c r="T32" s="17"/>
      <c r="U32" s="17"/>
      <c r="V32" s="17"/>
      <c r="W32" s="18"/>
      <c r="AA32" s="12" t="s">
        <v>70</v>
      </c>
    </row>
    <row r="33" spans="1:31" ht="18" customHeight="1" x14ac:dyDescent="0.2">
      <c r="B33" s="196" t="s">
        <v>71</v>
      </c>
      <c r="C33" s="196"/>
      <c r="D33" s="196"/>
      <c r="E33" s="197">
        <v>72</v>
      </c>
      <c r="F33" s="198"/>
      <c r="G33" s="46">
        <f>IF(E32="ºC",E33,(E33-32)*0.5556)</f>
        <v>22.224</v>
      </c>
      <c r="H33" s="25"/>
      <c r="I33" s="25"/>
      <c r="J33" s="25"/>
      <c r="K33" s="42"/>
      <c r="L33" s="42"/>
      <c r="M33" s="43"/>
      <c r="N33" s="44"/>
      <c r="O33" s="45"/>
      <c r="P33" s="45"/>
      <c r="Q33" s="7"/>
      <c r="R33" s="8"/>
      <c r="S33" s="17"/>
      <c r="T33" s="17"/>
      <c r="U33" s="17"/>
      <c r="V33" s="17"/>
      <c r="W33" s="18"/>
    </row>
    <row r="34" spans="1:31" ht="12" customHeight="1" x14ac:dyDescent="0.2">
      <c r="B34" s="47"/>
      <c r="C34" s="47"/>
      <c r="D34" s="47"/>
      <c r="E34" s="1"/>
      <c r="F34" s="1"/>
      <c r="G34" s="1"/>
      <c r="H34" s="47"/>
      <c r="I34" s="47"/>
      <c r="J34" s="47"/>
      <c r="K34" s="47"/>
      <c r="L34" s="48"/>
      <c r="M34" s="47"/>
      <c r="N34" s="47"/>
      <c r="O34" s="49"/>
      <c r="P34" s="50"/>
      <c r="Q34" s="7"/>
      <c r="R34" s="8"/>
      <c r="V34" s="10"/>
      <c r="W34" s="18"/>
    </row>
    <row r="35" spans="1:31" ht="27" customHeight="1" x14ac:dyDescent="0.2">
      <c r="B35" s="199" t="s">
        <v>72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1"/>
      <c r="Q35" s="7"/>
      <c r="R35" s="8"/>
      <c r="V35" s="51" t="e">
        <f>1-P36</f>
        <v>#N/A</v>
      </c>
      <c r="W35" s="10"/>
      <c r="X35" s="51" t="e">
        <f>1+P36</f>
        <v>#N/A</v>
      </c>
    </row>
    <row r="36" spans="1:31" ht="18" customHeight="1" x14ac:dyDescent="0.2">
      <c r="B36" s="52"/>
      <c r="C36" s="52"/>
      <c r="D36" s="53">
        <f>$E$26</f>
        <v>0</v>
      </c>
      <c r="E36" s="54">
        <f>N15</f>
        <v>0</v>
      </c>
      <c r="F36" s="54">
        <f>N16</f>
        <v>0</v>
      </c>
      <c r="G36" s="54">
        <f>N17</f>
        <v>0</v>
      </c>
      <c r="H36" s="54">
        <f>N18</f>
        <v>0</v>
      </c>
      <c r="I36" s="54">
        <f>N19</f>
        <v>0</v>
      </c>
      <c r="J36" s="54">
        <f>N20</f>
        <v>0</v>
      </c>
      <c r="K36" s="55"/>
      <c r="L36" s="56"/>
      <c r="M36" s="18"/>
      <c r="N36" s="57"/>
      <c r="O36" s="18"/>
      <c r="P36" s="58" t="e">
        <f>VLOOKUP(B24,S119:AC129,11,FALSE)</f>
        <v>#N/A</v>
      </c>
      <c r="Q36" s="7"/>
      <c r="R36" s="8"/>
      <c r="S36" s="9"/>
    </row>
    <row r="37" spans="1:31" s="67" customFormat="1" ht="36" customHeight="1" x14ac:dyDescent="0.2">
      <c r="A37" s="59"/>
      <c r="B37" s="60" t="s">
        <v>73</v>
      </c>
      <c r="C37" s="202" t="s">
        <v>74</v>
      </c>
      <c r="D37" s="203"/>
      <c r="E37" s="204" t="s">
        <v>75</v>
      </c>
      <c r="F37" s="204"/>
      <c r="G37" s="204"/>
      <c r="H37" s="204"/>
      <c r="I37" s="204"/>
      <c r="J37" s="204"/>
      <c r="K37" s="202" t="s">
        <v>76</v>
      </c>
      <c r="L37" s="205"/>
      <c r="M37" s="61" t="s">
        <v>77</v>
      </c>
      <c r="N37" s="60" t="s">
        <v>78</v>
      </c>
      <c r="O37" s="202" t="s">
        <v>79</v>
      </c>
      <c r="P37" s="206"/>
      <c r="Q37" s="62"/>
      <c r="R37" s="63"/>
      <c r="S37" s="64"/>
      <c r="T37" s="65"/>
      <c r="U37" s="66" t="s">
        <v>80</v>
      </c>
      <c r="V37" s="187" t="e">
        <f>V35&amp;"  Factor"</f>
        <v>#N/A</v>
      </c>
      <c r="W37" s="187"/>
      <c r="X37" s="187" t="e">
        <f>X35 &amp; "  Factor"</f>
        <v>#N/A</v>
      </c>
      <c r="Y37" s="187"/>
    </row>
    <row r="38" spans="1:31" ht="18" customHeight="1" x14ac:dyDescent="0.2">
      <c r="B38" s="15" t="s">
        <v>13</v>
      </c>
      <c r="C38" s="15" t="s">
        <v>81</v>
      </c>
      <c r="D38" s="15" t="s">
        <v>82</v>
      </c>
      <c r="E38" s="15" t="s">
        <v>21</v>
      </c>
      <c r="F38" s="15" t="s">
        <v>24</v>
      </c>
      <c r="G38" s="15" t="s">
        <v>25</v>
      </c>
      <c r="H38" s="15" t="s">
        <v>26</v>
      </c>
      <c r="I38" s="15" t="s">
        <v>27</v>
      </c>
      <c r="J38" s="15" t="s">
        <v>33</v>
      </c>
      <c r="K38" s="15" t="s">
        <v>18</v>
      </c>
      <c r="L38" s="15" t="s">
        <v>83</v>
      </c>
      <c r="M38" s="15" t="s">
        <v>84</v>
      </c>
      <c r="N38" s="68" t="s">
        <v>85</v>
      </c>
      <c r="O38" s="188" t="s">
        <v>84</v>
      </c>
      <c r="P38" s="189"/>
      <c r="Q38" s="7"/>
      <c r="R38" s="8" t="s">
        <v>86</v>
      </c>
      <c r="S38" s="20" t="s">
        <v>87</v>
      </c>
      <c r="T38" s="20" t="s">
        <v>88</v>
      </c>
      <c r="U38" s="20" t="s">
        <v>89</v>
      </c>
      <c r="V38" s="20" t="s">
        <v>83</v>
      </c>
      <c r="W38" s="20" t="s">
        <v>89</v>
      </c>
      <c r="X38" s="20" t="s">
        <v>83</v>
      </c>
      <c r="Y38" s="20" t="s">
        <v>89</v>
      </c>
      <c r="AA38" s="69" t="s">
        <v>82</v>
      </c>
      <c r="AB38" s="69" t="s">
        <v>90</v>
      </c>
      <c r="AC38" s="12" t="s">
        <v>91</v>
      </c>
      <c r="AD38" s="12" t="s">
        <v>92</v>
      </c>
    </row>
    <row r="39" spans="1:31" ht="18" customHeight="1" x14ac:dyDescent="0.2">
      <c r="B39" s="15" t="s">
        <v>93</v>
      </c>
      <c r="C39" s="70"/>
      <c r="D39" s="70" t="s">
        <v>94</v>
      </c>
      <c r="E39" s="70"/>
      <c r="F39" s="70"/>
      <c r="G39" s="70"/>
      <c r="H39" s="70"/>
      <c r="I39" s="70"/>
      <c r="J39" s="70"/>
      <c r="K39" s="71">
        <f>SUMPRODUCT(E39:J39,E$36:J$36)</f>
        <v>0</v>
      </c>
      <c r="L39" s="72" t="str">
        <f>IF(ISERROR(SUM(K39,K41:K79,K85:K114)/$E$29),"",(SUM(K39,K41:K79,K85:K114)/$E$29))</f>
        <v/>
      </c>
      <c r="M39" s="72">
        <f>U39</f>
        <v>0</v>
      </c>
      <c r="N39" s="73" t="str">
        <f>IF(AND(D39=Z46,L39&lt;$AD$46),"Yes",IF(AND(D39=$Z$45,L39&lt;$AD$45),"Yes",IF(AND(D39=$Z$44,L39&lt;$AD$44),"Yes",IF(AND(D39=$Z$43,L39&lt;$AD$43),"Yes",IF(AND(D39=$Z$42,L39&lt;$AD$42),"Yes",IF(AND(D39=$Z$41,L39&lt;$AD$41),"Yes",IF(K39=0,"","No")))))))</f>
        <v/>
      </c>
      <c r="O39" s="190">
        <f>$E$29-$U39</f>
        <v>0</v>
      </c>
      <c r="P39" s="189"/>
      <c r="Q39" s="7"/>
      <c r="R39" s="8" t="str">
        <f>IF(D39="#8/2",$AC$41,(IF(D39="#10/2",$AC$42,(IF(D39="#12/2",$AC$43,(IF(D39="#14/2",$AC$44,(IF(D39="#16/2",$AC$45,(IF(D39="#18/2",$AC$46,"")))))))))))</f>
        <v/>
      </c>
      <c r="S39" s="74" t="e">
        <f>10.55*C39*2/(105530*0.79304^D39)</f>
        <v>#VALUE!</v>
      </c>
      <c r="T39" s="19">
        <f>SUM(K39:K$79)</f>
        <v>0</v>
      </c>
      <c r="U39" s="18">
        <f>IF(ISERROR(PRODUCT(R39,L39,C39)),0,(PRODUCT(R39,L39,C39)))</f>
        <v>0</v>
      </c>
      <c r="V39" s="75" t="e">
        <f>SUM(L39:L$79)*$V$35</f>
        <v>#N/A</v>
      </c>
      <c r="W39" s="75" t="e">
        <f>S39*V39</f>
        <v>#VALUE!</v>
      </c>
      <c r="X39" s="75" t="e">
        <f>SUM(L39:L$79)*$X$35</f>
        <v>#N/A</v>
      </c>
      <c r="Y39" s="75" t="e">
        <f>S39*X39</f>
        <v>#VALUE!</v>
      </c>
      <c r="AA39" s="69"/>
      <c r="AB39" s="69"/>
    </row>
    <row r="40" spans="1:31" ht="18" customHeight="1" x14ac:dyDescent="0.2">
      <c r="B40" s="191" t="s">
        <v>95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3"/>
      <c r="O40" s="193"/>
      <c r="P40" s="194"/>
      <c r="Q40" s="7"/>
      <c r="R40" s="8"/>
      <c r="S40" s="20"/>
      <c r="T40" s="20"/>
      <c r="U40" s="20"/>
      <c r="V40" s="20"/>
      <c r="W40" s="20"/>
      <c r="X40" s="20"/>
      <c r="Y40" s="20"/>
      <c r="Z40" s="12" t="s">
        <v>94</v>
      </c>
      <c r="AA40" s="69"/>
      <c r="AB40" s="69"/>
      <c r="AD40" s="76"/>
    </row>
    <row r="41" spans="1:31" ht="18" customHeight="1" x14ac:dyDescent="0.2">
      <c r="B41" s="15" t="s">
        <v>96</v>
      </c>
      <c r="C41" s="77"/>
      <c r="D41" s="70"/>
      <c r="E41" s="70"/>
      <c r="F41" s="77"/>
      <c r="G41" s="77"/>
      <c r="H41" s="77"/>
      <c r="I41" s="77"/>
      <c r="J41" s="77"/>
      <c r="K41" s="71">
        <f>SUMPRODUCT(E41:J41,E$36:J$36)</f>
        <v>0</v>
      </c>
      <c r="L41" s="72" t="str">
        <f>IF(ISERROR((SUM(K41:$K$79))/O39),"",(SUM(K41:$K$79)/O39))</f>
        <v/>
      </c>
      <c r="M41" s="72">
        <f t="shared" ref="M41:M79" si="5">U41</f>
        <v>0</v>
      </c>
      <c r="N41" s="78" t="str">
        <f t="shared" ref="N41:N62" si="6">IF(AND(D41=Z48,L41&lt;$AD$46),"Yes",IF(AND(D41=$Z$45,L41&lt;$AD$45),"Yes",IF(AND(D41=$Z$44,L41&lt;$AD$44),"Yes",IF(AND(D41=$Z$43,L41&lt;$AD$43),"Yes",IF(AND(D41=$Z$42,L41&lt;$AD$42),"Yes",IF(AND(D41=$Z$41,L41&lt;$AD$41),"Yes",IF(K41=0,"","No")))))))</f>
        <v/>
      </c>
      <c r="O41" s="195">
        <f>O39-$U41</f>
        <v>0</v>
      </c>
      <c r="P41" s="189"/>
      <c r="R41" s="8" t="str">
        <f t="shared" ref="R41:R79" si="7">IF(D41="#8/2",$AC$41,(IF(D41="#10/2",$AC$42,(IF(D41="#12/2",$AC$43,(IF(D41="#14/2",$AC$44,(IF(D41="#16/2",$AC$45,(IF(D41="#18/2",$AC$46,"")))))))))))</f>
        <v/>
      </c>
      <c r="S41" s="74">
        <f t="shared" ref="S41:S79" si="8">10.55*C41*2/(105530*0.79304^D41)</f>
        <v>0</v>
      </c>
      <c r="T41" s="19">
        <f>SUM(K41:K$79)</f>
        <v>0</v>
      </c>
      <c r="U41" s="18">
        <f t="shared" ref="U41:U60" si="9">IF(ISERROR(PRODUCT(R41,L41,C41)),0,(PRODUCT(R41,L41,C41)))</f>
        <v>0</v>
      </c>
      <c r="V41" s="75" t="e">
        <f>SUM(L41:L$79)*$V$35</f>
        <v>#N/A</v>
      </c>
      <c r="W41" s="75" t="e">
        <f t="shared" ref="W41:W79" si="10">S41*V41</f>
        <v>#N/A</v>
      </c>
      <c r="X41" s="75" t="e">
        <f>SUM(L41:L$79)*$X$35</f>
        <v>#N/A</v>
      </c>
      <c r="Y41" s="75" t="e">
        <f t="shared" ref="Y41:Y79" si="11">S41*X41</f>
        <v>#N/A</v>
      </c>
      <c r="Z41" s="12" t="s">
        <v>97</v>
      </c>
      <c r="AA41" s="79" t="s">
        <v>98</v>
      </c>
      <c r="AB41" s="69">
        <f>IF($G$33=20,0.00064,IF($G$33&lt;20,0.00064*(1-(0.00393*(20-$G$33))),0.00064*(1+(0.00393*($G$33-20)))))</f>
        <v>6.4559380480000005E-4</v>
      </c>
      <c r="AC41" s="12">
        <f t="shared" ref="AC41:AC46" si="12">AB41*2</f>
        <v>1.2911876096000001E-3</v>
      </c>
      <c r="AD41" s="76">
        <v>25</v>
      </c>
    </row>
    <row r="42" spans="1:31" ht="18" customHeight="1" x14ac:dyDescent="0.2">
      <c r="B42" s="15" t="s">
        <v>99</v>
      </c>
      <c r="C42" s="77"/>
      <c r="D42" s="70"/>
      <c r="E42" s="70"/>
      <c r="F42" s="77"/>
      <c r="G42" s="77"/>
      <c r="H42" s="77"/>
      <c r="I42" s="77"/>
      <c r="J42" s="77"/>
      <c r="K42" s="71">
        <f t="shared" ref="K42:K79" si="13">SUMPRODUCT(E42:J42,E$36:J$36)</f>
        <v>0</v>
      </c>
      <c r="L42" s="72" t="str">
        <f>IF(ISERROR((SUM(K42:$K$79))/O41),"",(SUM(K42:$K$79)/O41))</f>
        <v/>
      </c>
      <c r="M42" s="72">
        <f t="shared" si="5"/>
        <v>0</v>
      </c>
      <c r="N42" s="73" t="str">
        <f t="shared" si="6"/>
        <v/>
      </c>
      <c r="O42" s="195" t="str">
        <f t="shared" ref="O42:O79" si="14">IF(C42=0,"",O41-$U42)</f>
        <v/>
      </c>
      <c r="P42" s="189"/>
      <c r="Q42" s="80"/>
      <c r="R42" s="8" t="str">
        <f t="shared" si="7"/>
        <v/>
      </c>
      <c r="S42" s="74">
        <f t="shared" si="8"/>
        <v>0</v>
      </c>
      <c r="T42" s="19">
        <f>SUM(K42:K$79)</f>
        <v>0</v>
      </c>
      <c r="U42" s="18">
        <f t="shared" si="9"/>
        <v>0</v>
      </c>
      <c r="V42" s="75" t="e">
        <f>SUM(L42:L$79)*$V$35</f>
        <v>#N/A</v>
      </c>
      <c r="W42" s="75" t="e">
        <f t="shared" si="10"/>
        <v>#N/A</v>
      </c>
      <c r="X42" s="75" t="e">
        <f>SUM(L42:L$79)*$X$35</f>
        <v>#N/A</v>
      </c>
      <c r="Y42" s="75" t="e">
        <f t="shared" si="11"/>
        <v>#N/A</v>
      </c>
      <c r="Z42" s="12" t="s">
        <v>100</v>
      </c>
      <c r="AA42" s="79" t="s">
        <v>101</v>
      </c>
      <c r="AB42" s="69">
        <f>IF($G$33=20,0.00108,IF($G$33&lt;20,0.00108*(1-(0.00393*(20-$G$33))),0.00108*(1+(0.00393*($G$33-20)))))</f>
        <v>1.0894395456000001E-3</v>
      </c>
      <c r="AC42" s="12">
        <f t="shared" si="12"/>
        <v>2.1788790912000001E-3</v>
      </c>
      <c r="AD42" s="76">
        <v>24</v>
      </c>
      <c r="AE42" s="69">
        <v>1.08E-3</v>
      </c>
    </row>
    <row r="43" spans="1:31" ht="18" customHeight="1" x14ac:dyDescent="0.2">
      <c r="B43" s="15" t="s">
        <v>102</v>
      </c>
      <c r="C43" s="77"/>
      <c r="D43" s="70"/>
      <c r="E43" s="70"/>
      <c r="F43" s="77"/>
      <c r="G43" s="77"/>
      <c r="H43" s="77"/>
      <c r="I43" s="77"/>
      <c r="J43" s="77"/>
      <c r="K43" s="71">
        <f t="shared" si="13"/>
        <v>0</v>
      </c>
      <c r="L43" s="72" t="str">
        <f>IF(ISERROR((SUM(K43:$K$79))/O42),"",(SUM(K43:$K$79)/O42))</f>
        <v/>
      </c>
      <c r="M43" s="72">
        <f t="shared" si="5"/>
        <v>0</v>
      </c>
      <c r="N43" s="73" t="str">
        <f t="shared" si="6"/>
        <v/>
      </c>
      <c r="O43" s="195" t="str">
        <f t="shared" si="14"/>
        <v/>
      </c>
      <c r="P43" s="189"/>
      <c r="R43" s="8" t="str">
        <f t="shared" si="7"/>
        <v/>
      </c>
      <c r="S43" s="74">
        <f t="shared" si="8"/>
        <v>0</v>
      </c>
      <c r="T43" s="19">
        <f>SUM(K43:K$79)</f>
        <v>0</v>
      </c>
      <c r="U43" s="18">
        <f t="shared" si="9"/>
        <v>0</v>
      </c>
      <c r="V43" s="75" t="e">
        <f>SUM(L43:L$79)*$V$35</f>
        <v>#N/A</v>
      </c>
      <c r="W43" s="75" t="e">
        <f t="shared" si="10"/>
        <v>#N/A</v>
      </c>
      <c r="X43" s="75" t="e">
        <f>SUM(L43:L$79)*$X$35</f>
        <v>#N/A</v>
      </c>
      <c r="Y43" s="75" t="e">
        <f t="shared" si="11"/>
        <v>#N/A</v>
      </c>
      <c r="Z43" s="12" t="s">
        <v>103</v>
      </c>
      <c r="AA43" s="79" t="s">
        <v>104</v>
      </c>
      <c r="AB43" s="69">
        <f>IF($G$33=20,0.00162,IF($G$33&lt;20,0.00162*(1-(0.00393*(20-$G$33))),0.00162*(1+(0.00393*($G$33-20)))))</f>
        <v>1.6341593184E-3</v>
      </c>
      <c r="AC43" s="12">
        <f t="shared" si="12"/>
        <v>3.2683186368E-3</v>
      </c>
      <c r="AD43" s="76">
        <v>16</v>
      </c>
      <c r="AE43" s="69">
        <v>1.6199999999999999E-3</v>
      </c>
    </row>
    <row r="44" spans="1:31" ht="18" customHeight="1" x14ac:dyDescent="0.2">
      <c r="B44" s="15" t="s">
        <v>105</v>
      </c>
      <c r="C44" s="77"/>
      <c r="D44" s="70"/>
      <c r="E44" s="70"/>
      <c r="F44" s="77"/>
      <c r="G44" s="77"/>
      <c r="H44" s="77"/>
      <c r="I44" s="77"/>
      <c r="J44" s="77"/>
      <c r="K44" s="71">
        <f t="shared" si="13"/>
        <v>0</v>
      </c>
      <c r="L44" s="72" t="str">
        <f>IF(ISERROR((SUM(K44:$K$79))/O43),"",(SUM(K44:$K$79)/O43))</f>
        <v/>
      </c>
      <c r="M44" s="72">
        <f t="shared" si="5"/>
        <v>0</v>
      </c>
      <c r="N44" s="73" t="str">
        <f t="shared" si="6"/>
        <v/>
      </c>
      <c r="O44" s="195" t="str">
        <f t="shared" si="14"/>
        <v/>
      </c>
      <c r="P44" s="189"/>
      <c r="R44" s="8" t="str">
        <f t="shared" si="7"/>
        <v/>
      </c>
      <c r="S44" s="74">
        <f t="shared" si="8"/>
        <v>0</v>
      </c>
      <c r="T44" s="19">
        <f>SUM(K44:K$79)</f>
        <v>0</v>
      </c>
      <c r="U44" s="18">
        <f t="shared" si="9"/>
        <v>0</v>
      </c>
      <c r="V44" s="75" t="e">
        <f>SUM(L44:L$79)*$V$35</f>
        <v>#N/A</v>
      </c>
      <c r="W44" s="75" t="e">
        <f t="shared" si="10"/>
        <v>#N/A</v>
      </c>
      <c r="X44" s="75" t="e">
        <f>SUM(L44:L$79)*$X$35</f>
        <v>#N/A</v>
      </c>
      <c r="Y44" s="75" t="e">
        <f t="shared" si="11"/>
        <v>#N/A</v>
      </c>
      <c r="Z44" s="12" t="s">
        <v>106</v>
      </c>
      <c r="AA44" s="79" t="s">
        <v>107</v>
      </c>
      <c r="AB44" s="69">
        <f>IF($G$33=20,0.002525,IF($G$33&lt;20,0.002525*(1-(0.00393*(20-$G$33))),0.002525*(1+(0.00393*($G$33-20)))))</f>
        <v>2.547069308E-3</v>
      </c>
      <c r="AC44" s="12">
        <f t="shared" si="12"/>
        <v>5.0941386159999999E-3</v>
      </c>
      <c r="AD44" s="76">
        <v>10</v>
      </c>
      <c r="AE44" s="69">
        <v>2.5249999999999999E-3</v>
      </c>
    </row>
    <row r="45" spans="1:31" ht="18" customHeight="1" x14ac:dyDescent="0.2">
      <c r="B45" s="15" t="s">
        <v>108</v>
      </c>
      <c r="C45" s="77"/>
      <c r="D45" s="70"/>
      <c r="E45" s="70"/>
      <c r="F45" s="77"/>
      <c r="G45" s="77"/>
      <c r="H45" s="77"/>
      <c r="I45" s="77"/>
      <c r="J45" s="77"/>
      <c r="K45" s="71">
        <f t="shared" si="13"/>
        <v>0</v>
      </c>
      <c r="L45" s="72" t="str">
        <f>IF(ISERROR((SUM(K45:$K$79))/O44),"",(SUM(K45:$K$79)/O44))</f>
        <v/>
      </c>
      <c r="M45" s="72">
        <f t="shared" si="5"/>
        <v>0</v>
      </c>
      <c r="N45" s="73" t="str">
        <f t="shared" si="6"/>
        <v/>
      </c>
      <c r="O45" s="195" t="str">
        <f t="shared" si="14"/>
        <v/>
      </c>
      <c r="P45" s="189"/>
      <c r="R45" s="8" t="str">
        <f t="shared" si="7"/>
        <v/>
      </c>
      <c r="S45" s="74">
        <f t="shared" si="8"/>
        <v>0</v>
      </c>
      <c r="T45" s="19">
        <f>SUM(K45:K$79)</f>
        <v>0</v>
      </c>
      <c r="U45" s="18">
        <f t="shared" si="9"/>
        <v>0</v>
      </c>
      <c r="V45" s="75" t="e">
        <f>SUM(L45:L$79)*$V$35</f>
        <v>#N/A</v>
      </c>
      <c r="W45" s="75" t="e">
        <f t="shared" si="10"/>
        <v>#N/A</v>
      </c>
      <c r="X45" s="75" t="e">
        <f>SUM(L45:L$79)*$X$35</f>
        <v>#N/A</v>
      </c>
      <c r="Y45" s="75" t="e">
        <f t="shared" si="11"/>
        <v>#N/A</v>
      </c>
      <c r="Z45" s="12" t="s">
        <v>109</v>
      </c>
      <c r="AA45" s="79" t="s">
        <v>110</v>
      </c>
      <c r="AB45" s="69">
        <f>IF($G$33=20,0.004016,IF($G$33&lt;20,0.004016*(1-(0.00393*(20-$G$33))),0.004016*(1+(0.00393*($G$33-20)))))</f>
        <v>4.05110112512E-3</v>
      </c>
      <c r="AC45" s="12">
        <f t="shared" si="12"/>
        <v>8.1022022502399999E-3</v>
      </c>
      <c r="AD45" s="76">
        <v>8</v>
      </c>
      <c r="AE45" s="69">
        <v>4.0159999999999996E-3</v>
      </c>
    </row>
    <row r="46" spans="1:31" ht="18" customHeight="1" x14ac:dyDescent="0.2">
      <c r="B46" s="15" t="s">
        <v>111</v>
      </c>
      <c r="C46" s="77"/>
      <c r="D46" s="70"/>
      <c r="E46" s="70"/>
      <c r="F46" s="77"/>
      <c r="G46" s="77"/>
      <c r="H46" s="77"/>
      <c r="I46" s="77"/>
      <c r="J46" s="77"/>
      <c r="K46" s="71">
        <f t="shared" si="13"/>
        <v>0</v>
      </c>
      <c r="L46" s="72" t="str">
        <f>IF(ISERROR((SUM(K46:$K$79))/O45),"",(SUM(K46:$K$79)/O45))</f>
        <v/>
      </c>
      <c r="M46" s="72">
        <f t="shared" si="5"/>
        <v>0</v>
      </c>
      <c r="N46" s="73" t="str">
        <f t="shared" si="6"/>
        <v/>
      </c>
      <c r="O46" s="195" t="str">
        <f t="shared" si="14"/>
        <v/>
      </c>
      <c r="P46" s="189"/>
      <c r="R46" s="8" t="str">
        <f t="shared" si="7"/>
        <v/>
      </c>
      <c r="S46" s="74">
        <f t="shared" si="8"/>
        <v>0</v>
      </c>
      <c r="T46" s="19">
        <f>SUM(K46:K$79)</f>
        <v>0</v>
      </c>
      <c r="U46" s="18">
        <f t="shared" si="9"/>
        <v>0</v>
      </c>
      <c r="V46" s="75" t="e">
        <f>SUM(L46:L$79)*$V$35</f>
        <v>#N/A</v>
      </c>
      <c r="W46" s="75" t="e">
        <f t="shared" si="10"/>
        <v>#N/A</v>
      </c>
      <c r="X46" s="75" t="e">
        <f>SUM(L46:L$79)*$X$35</f>
        <v>#N/A</v>
      </c>
      <c r="Y46" s="75" t="e">
        <f t="shared" si="11"/>
        <v>#N/A</v>
      </c>
      <c r="Z46" s="12" t="s">
        <v>112</v>
      </c>
      <c r="AA46" s="79" t="s">
        <v>113</v>
      </c>
      <c r="AB46" s="69">
        <f>IF($G$33=20,0.006385,IF($G$33&lt;20,0.006385*(1-(0.00393*(20-$G$33))),0.006385*(1+(0.00393*($G$33-20)))))</f>
        <v>6.4408069432000002E-3</v>
      </c>
      <c r="AC46" s="12">
        <f t="shared" si="12"/>
        <v>1.28816138864E-2</v>
      </c>
      <c r="AD46" s="76">
        <v>5</v>
      </c>
      <c r="AE46" s="69">
        <v>6.3850000000000001E-3</v>
      </c>
    </row>
    <row r="47" spans="1:31" ht="18" customHeight="1" x14ac:dyDescent="0.2">
      <c r="B47" s="15" t="s">
        <v>114</v>
      </c>
      <c r="C47" s="77"/>
      <c r="D47" s="70"/>
      <c r="E47" s="70"/>
      <c r="F47" s="77"/>
      <c r="G47" s="77"/>
      <c r="H47" s="77"/>
      <c r="I47" s="77"/>
      <c r="J47" s="77"/>
      <c r="K47" s="71">
        <f t="shared" si="13"/>
        <v>0</v>
      </c>
      <c r="L47" s="72" t="str">
        <f>IF(ISERROR((SUM(K47:$K$79))/O46),"",(SUM(K47:$K$79)/O46))</f>
        <v/>
      </c>
      <c r="M47" s="72">
        <f t="shared" si="5"/>
        <v>0</v>
      </c>
      <c r="N47" s="73" t="str">
        <f t="shared" si="6"/>
        <v/>
      </c>
      <c r="O47" s="195" t="str">
        <f t="shared" si="14"/>
        <v/>
      </c>
      <c r="P47" s="189"/>
      <c r="R47" s="8" t="str">
        <f t="shared" si="7"/>
        <v/>
      </c>
      <c r="S47" s="74">
        <f t="shared" si="8"/>
        <v>0</v>
      </c>
      <c r="T47" s="19">
        <f>SUM(K47:K$79)</f>
        <v>0</v>
      </c>
      <c r="U47" s="18">
        <f t="shared" si="9"/>
        <v>0</v>
      </c>
      <c r="V47" s="75" t="e">
        <f>SUM(L47:L$79)*$V$35</f>
        <v>#N/A</v>
      </c>
      <c r="W47" s="75" t="e">
        <f t="shared" si="10"/>
        <v>#N/A</v>
      </c>
      <c r="X47" s="75" t="e">
        <f>SUM(L47:L$79)*$X$35</f>
        <v>#N/A</v>
      </c>
      <c r="Y47" s="75" t="e">
        <f t="shared" si="11"/>
        <v>#N/A</v>
      </c>
      <c r="AA47" s="79"/>
      <c r="AB47" s="69"/>
    </row>
    <row r="48" spans="1:31" ht="18" customHeight="1" x14ac:dyDescent="0.2">
      <c r="B48" s="15" t="s">
        <v>115</v>
      </c>
      <c r="C48" s="77"/>
      <c r="D48" s="70"/>
      <c r="E48" s="70"/>
      <c r="F48" s="77"/>
      <c r="G48" s="77"/>
      <c r="H48" s="77"/>
      <c r="I48" s="77"/>
      <c r="J48" s="77"/>
      <c r="K48" s="71">
        <f t="shared" si="13"/>
        <v>0</v>
      </c>
      <c r="L48" s="72" t="str">
        <f>IF(ISERROR((SUM(K48:$K$79))/O47),"",(SUM(K48:$K$79)/O47))</f>
        <v/>
      </c>
      <c r="M48" s="72">
        <f t="shared" si="5"/>
        <v>0</v>
      </c>
      <c r="N48" s="73" t="str">
        <f t="shared" si="6"/>
        <v/>
      </c>
      <c r="O48" s="195" t="str">
        <f t="shared" si="14"/>
        <v/>
      </c>
      <c r="P48" s="189"/>
      <c r="R48" s="8" t="str">
        <f t="shared" si="7"/>
        <v/>
      </c>
      <c r="S48" s="74">
        <f t="shared" si="8"/>
        <v>0</v>
      </c>
      <c r="T48" s="19">
        <f>SUM(K48:K$79)</f>
        <v>0</v>
      </c>
      <c r="U48" s="18">
        <f t="shared" si="9"/>
        <v>0</v>
      </c>
      <c r="V48" s="75" t="e">
        <f>SUM(L48:L$79)*$V$35</f>
        <v>#N/A</v>
      </c>
      <c r="W48" s="75" t="e">
        <f t="shared" si="10"/>
        <v>#N/A</v>
      </c>
      <c r="X48" s="75" t="e">
        <f>SUM(L48:L$79)*$X$35</f>
        <v>#N/A</v>
      </c>
      <c r="Y48" s="75" t="e">
        <f t="shared" si="11"/>
        <v>#N/A</v>
      </c>
      <c r="AA48" s="79" t="s">
        <v>116</v>
      </c>
      <c r="AB48" s="69" t="s">
        <v>117</v>
      </c>
    </row>
    <row r="49" spans="2:28" ht="18" customHeight="1" x14ac:dyDescent="0.2">
      <c r="B49" s="15" t="s">
        <v>118</v>
      </c>
      <c r="C49" s="77"/>
      <c r="D49" s="70"/>
      <c r="E49" s="70"/>
      <c r="F49" s="77"/>
      <c r="G49" s="77"/>
      <c r="H49" s="77"/>
      <c r="I49" s="77"/>
      <c r="J49" s="77"/>
      <c r="K49" s="71">
        <f t="shared" si="13"/>
        <v>0</v>
      </c>
      <c r="L49" s="72" t="str">
        <f>IF(ISERROR((SUM(K49:$K$79))/O48),"",(SUM(K49:$K$79)/O48))</f>
        <v/>
      </c>
      <c r="M49" s="72">
        <f t="shared" si="5"/>
        <v>0</v>
      </c>
      <c r="N49" s="73" t="str">
        <f t="shared" si="6"/>
        <v/>
      </c>
      <c r="O49" s="195" t="str">
        <f t="shared" si="14"/>
        <v/>
      </c>
      <c r="P49" s="189"/>
      <c r="R49" s="8" t="str">
        <f t="shared" si="7"/>
        <v/>
      </c>
      <c r="S49" s="74">
        <f t="shared" si="8"/>
        <v>0</v>
      </c>
      <c r="T49" s="19">
        <f>SUM(K49:K$79)</f>
        <v>0</v>
      </c>
      <c r="U49" s="18">
        <f t="shared" si="9"/>
        <v>0</v>
      </c>
      <c r="V49" s="75" t="e">
        <f>SUM(L49:L$79)*$V$35</f>
        <v>#N/A</v>
      </c>
      <c r="W49" s="75" t="e">
        <f t="shared" si="10"/>
        <v>#N/A</v>
      </c>
      <c r="X49" s="75" t="e">
        <f>SUM(L49:L$79)*$X$35</f>
        <v>#N/A</v>
      </c>
      <c r="Y49" s="75" t="e">
        <f t="shared" si="11"/>
        <v>#N/A</v>
      </c>
      <c r="AA49" s="79"/>
      <c r="AB49" s="69" t="s">
        <v>119</v>
      </c>
    </row>
    <row r="50" spans="2:28" ht="18" customHeight="1" x14ac:dyDescent="0.2">
      <c r="B50" s="15" t="s">
        <v>120</v>
      </c>
      <c r="C50" s="77"/>
      <c r="D50" s="70"/>
      <c r="E50" s="70"/>
      <c r="F50" s="77"/>
      <c r="G50" s="77"/>
      <c r="H50" s="77"/>
      <c r="I50" s="77"/>
      <c r="J50" s="77"/>
      <c r="K50" s="71">
        <f t="shared" si="13"/>
        <v>0</v>
      </c>
      <c r="L50" s="72" t="str">
        <f>IF(ISERROR((SUM(K50:$K$79))/O49),"",(SUM(K50:$K$79)/O49))</f>
        <v/>
      </c>
      <c r="M50" s="72">
        <f t="shared" si="5"/>
        <v>0</v>
      </c>
      <c r="N50" s="73" t="str">
        <f t="shared" si="6"/>
        <v/>
      </c>
      <c r="O50" s="195" t="str">
        <f t="shared" si="14"/>
        <v/>
      </c>
      <c r="P50" s="189"/>
      <c r="R50" s="8" t="str">
        <f t="shared" si="7"/>
        <v/>
      </c>
      <c r="S50" s="74">
        <f t="shared" si="8"/>
        <v>0</v>
      </c>
      <c r="T50" s="19">
        <f>SUM(K50:K$79)</f>
        <v>0</v>
      </c>
      <c r="U50" s="18">
        <f t="shared" si="9"/>
        <v>0</v>
      </c>
      <c r="V50" s="75" t="e">
        <f>SUM(L50:L$79)*$V$35</f>
        <v>#N/A</v>
      </c>
      <c r="W50" s="75" t="e">
        <f t="shared" si="10"/>
        <v>#N/A</v>
      </c>
      <c r="X50" s="75" t="e">
        <f>SUM(L50:L$79)*$X$35</f>
        <v>#N/A</v>
      </c>
      <c r="Y50" s="75" t="e">
        <f t="shared" si="11"/>
        <v>#N/A</v>
      </c>
      <c r="AA50" s="79"/>
      <c r="AB50" s="69"/>
    </row>
    <row r="51" spans="2:28" ht="18" customHeight="1" x14ac:dyDescent="0.2">
      <c r="B51" s="15" t="s">
        <v>121</v>
      </c>
      <c r="C51" s="77"/>
      <c r="D51" s="70"/>
      <c r="E51" s="70"/>
      <c r="F51" s="77"/>
      <c r="G51" s="77"/>
      <c r="H51" s="77"/>
      <c r="I51" s="77"/>
      <c r="J51" s="77"/>
      <c r="K51" s="71">
        <f t="shared" si="13"/>
        <v>0</v>
      </c>
      <c r="L51" s="72" t="str">
        <f>IF(ISERROR((SUM(K51:$K$79))/O50),"",(SUM(K51:$K$79)/O50))</f>
        <v/>
      </c>
      <c r="M51" s="72">
        <f t="shared" si="5"/>
        <v>0</v>
      </c>
      <c r="N51" s="73" t="str">
        <f t="shared" si="6"/>
        <v/>
      </c>
      <c r="O51" s="195" t="str">
        <f t="shared" si="14"/>
        <v/>
      </c>
      <c r="P51" s="189"/>
      <c r="R51" s="8" t="str">
        <f t="shared" si="7"/>
        <v/>
      </c>
      <c r="S51" s="74">
        <f t="shared" si="8"/>
        <v>0</v>
      </c>
      <c r="T51" s="19">
        <f>SUM(K51:K$79)</f>
        <v>0</v>
      </c>
      <c r="U51" s="18">
        <f t="shared" si="9"/>
        <v>0</v>
      </c>
      <c r="V51" s="75" t="e">
        <f>SUM(L51:L$79)*$V$35</f>
        <v>#N/A</v>
      </c>
      <c r="W51" s="75" t="e">
        <f t="shared" si="10"/>
        <v>#N/A</v>
      </c>
      <c r="X51" s="75" t="e">
        <f>SUM(L51:L$79)*$X$35</f>
        <v>#N/A</v>
      </c>
      <c r="Y51" s="75" t="e">
        <f t="shared" si="11"/>
        <v>#N/A</v>
      </c>
      <c r="AA51" s="79"/>
      <c r="AB51" s="69"/>
    </row>
    <row r="52" spans="2:28" ht="18" customHeight="1" x14ac:dyDescent="0.2">
      <c r="B52" s="15" t="s">
        <v>122</v>
      </c>
      <c r="C52" s="77"/>
      <c r="D52" s="70"/>
      <c r="E52" s="70"/>
      <c r="F52" s="77"/>
      <c r="G52" s="77"/>
      <c r="H52" s="77"/>
      <c r="I52" s="77"/>
      <c r="J52" s="77"/>
      <c r="K52" s="71">
        <f t="shared" si="13"/>
        <v>0</v>
      </c>
      <c r="L52" s="72" t="str">
        <f>IF(ISERROR((SUM(K52:$K$79))/O51),"",(SUM(K52:$K$79)/O51))</f>
        <v/>
      </c>
      <c r="M52" s="72">
        <f t="shared" si="5"/>
        <v>0</v>
      </c>
      <c r="N52" s="73" t="str">
        <f t="shared" si="6"/>
        <v/>
      </c>
      <c r="O52" s="195" t="str">
        <f t="shared" si="14"/>
        <v/>
      </c>
      <c r="P52" s="189"/>
      <c r="Q52" s="7"/>
      <c r="R52" s="8" t="str">
        <f t="shared" si="7"/>
        <v/>
      </c>
      <c r="S52" s="74">
        <f t="shared" si="8"/>
        <v>0</v>
      </c>
      <c r="T52" s="19">
        <f>SUM(K52:K$79)</f>
        <v>0</v>
      </c>
      <c r="U52" s="18">
        <f t="shared" si="9"/>
        <v>0</v>
      </c>
      <c r="V52" s="75" t="e">
        <f>SUM(L52:L$79)*$V$35</f>
        <v>#N/A</v>
      </c>
      <c r="W52" s="75" t="e">
        <f t="shared" si="10"/>
        <v>#N/A</v>
      </c>
      <c r="X52" s="75" t="e">
        <f>SUM(L52:L$79)*$X$35</f>
        <v>#N/A</v>
      </c>
      <c r="Y52" s="75" t="e">
        <f t="shared" si="11"/>
        <v>#N/A</v>
      </c>
      <c r="AA52" s="69"/>
      <c r="AB52" s="69"/>
    </row>
    <row r="53" spans="2:28" ht="18" customHeight="1" x14ac:dyDescent="0.2">
      <c r="B53" s="15" t="s">
        <v>123</v>
      </c>
      <c r="C53" s="77"/>
      <c r="D53" s="70"/>
      <c r="E53" s="70"/>
      <c r="F53" s="77"/>
      <c r="G53" s="77"/>
      <c r="H53" s="77"/>
      <c r="I53" s="77"/>
      <c r="J53" s="77"/>
      <c r="K53" s="71">
        <f t="shared" si="13"/>
        <v>0</v>
      </c>
      <c r="L53" s="72" t="str">
        <f>IF(ISERROR((SUM(K53:$K$79))/O52),"",(SUM(K53:$K$79)/O52))</f>
        <v/>
      </c>
      <c r="M53" s="72">
        <f t="shared" si="5"/>
        <v>0</v>
      </c>
      <c r="N53" s="73" t="str">
        <f t="shared" si="6"/>
        <v/>
      </c>
      <c r="O53" s="195" t="str">
        <f t="shared" si="14"/>
        <v/>
      </c>
      <c r="P53" s="189"/>
      <c r="Q53" s="7"/>
      <c r="R53" s="8" t="str">
        <f t="shared" si="7"/>
        <v/>
      </c>
      <c r="S53" s="74">
        <f t="shared" si="8"/>
        <v>0</v>
      </c>
      <c r="T53" s="19">
        <f>SUM(K53:K$79)</f>
        <v>0</v>
      </c>
      <c r="U53" s="18">
        <f t="shared" si="9"/>
        <v>0</v>
      </c>
      <c r="V53" s="75" t="e">
        <f>SUM(L53:L$79)*$V$35</f>
        <v>#N/A</v>
      </c>
      <c r="W53" s="75" t="e">
        <f t="shared" si="10"/>
        <v>#N/A</v>
      </c>
      <c r="X53" s="75" t="e">
        <f>SUM(L53:L$79)*$X$35</f>
        <v>#N/A</v>
      </c>
      <c r="Y53" s="75" t="e">
        <f t="shared" si="11"/>
        <v>#N/A</v>
      </c>
      <c r="AA53" s="69"/>
      <c r="AB53" s="69"/>
    </row>
    <row r="54" spans="2:28" ht="18" customHeight="1" x14ac:dyDescent="0.2">
      <c r="B54" s="15" t="s">
        <v>124</v>
      </c>
      <c r="C54" s="77"/>
      <c r="D54" s="70"/>
      <c r="E54" s="70"/>
      <c r="F54" s="77"/>
      <c r="G54" s="77"/>
      <c r="H54" s="77"/>
      <c r="I54" s="77"/>
      <c r="J54" s="77"/>
      <c r="K54" s="71">
        <f t="shared" si="13"/>
        <v>0</v>
      </c>
      <c r="L54" s="72" t="str">
        <f>IF(ISERROR((SUM(K54:$K$79))/O53),"",(SUM(K54:$K$79)/O53))</f>
        <v/>
      </c>
      <c r="M54" s="72">
        <f t="shared" si="5"/>
        <v>0</v>
      </c>
      <c r="N54" s="73" t="str">
        <f t="shared" si="6"/>
        <v/>
      </c>
      <c r="O54" s="195" t="str">
        <f t="shared" si="14"/>
        <v/>
      </c>
      <c r="P54" s="189"/>
      <c r="Q54" s="7"/>
      <c r="R54" s="8" t="str">
        <f t="shared" si="7"/>
        <v/>
      </c>
      <c r="S54" s="74">
        <f t="shared" si="8"/>
        <v>0</v>
      </c>
      <c r="T54" s="19">
        <f>SUM(K54:K$79)</f>
        <v>0</v>
      </c>
      <c r="U54" s="18">
        <f t="shared" si="9"/>
        <v>0</v>
      </c>
      <c r="V54" s="75" t="e">
        <f>SUM(L54:L$79)*$V$35</f>
        <v>#N/A</v>
      </c>
      <c r="W54" s="75" t="e">
        <f t="shared" si="10"/>
        <v>#N/A</v>
      </c>
      <c r="X54" s="75" t="e">
        <f>SUM(L54:L$79)*$X$35</f>
        <v>#N/A</v>
      </c>
      <c r="Y54" s="75" t="e">
        <f t="shared" si="11"/>
        <v>#N/A</v>
      </c>
      <c r="AA54" s="69"/>
      <c r="AB54" s="69"/>
    </row>
    <row r="55" spans="2:28" ht="18" customHeight="1" x14ac:dyDescent="0.2">
      <c r="B55" s="15" t="s">
        <v>125</v>
      </c>
      <c r="C55" s="77"/>
      <c r="D55" s="70"/>
      <c r="E55" s="70"/>
      <c r="F55" s="77"/>
      <c r="G55" s="77"/>
      <c r="H55" s="77"/>
      <c r="I55" s="77"/>
      <c r="J55" s="77"/>
      <c r="K55" s="71">
        <f t="shared" si="13"/>
        <v>0</v>
      </c>
      <c r="L55" s="72" t="str">
        <f>IF(ISERROR((SUM(K55:$K$79))/O54),"",(SUM(K55:$K$79)/O54))</f>
        <v/>
      </c>
      <c r="M55" s="72">
        <f t="shared" si="5"/>
        <v>0</v>
      </c>
      <c r="N55" s="73" t="str">
        <f t="shared" si="6"/>
        <v/>
      </c>
      <c r="O55" s="195" t="str">
        <f t="shared" si="14"/>
        <v/>
      </c>
      <c r="P55" s="189"/>
      <c r="Q55" s="7"/>
      <c r="R55" s="8" t="str">
        <f t="shared" si="7"/>
        <v/>
      </c>
      <c r="S55" s="74">
        <f t="shared" si="8"/>
        <v>0</v>
      </c>
      <c r="T55" s="19">
        <f>SUM(K55:K$79)</f>
        <v>0</v>
      </c>
      <c r="U55" s="18">
        <f t="shared" si="9"/>
        <v>0</v>
      </c>
      <c r="V55" s="75" t="e">
        <f>SUM(L55:L$79)*$V$35</f>
        <v>#N/A</v>
      </c>
      <c r="W55" s="75" t="e">
        <f t="shared" si="10"/>
        <v>#N/A</v>
      </c>
      <c r="X55" s="75" t="e">
        <f>SUM(L55:L$79)*$X$35</f>
        <v>#N/A</v>
      </c>
      <c r="Y55" s="75" t="e">
        <f t="shared" si="11"/>
        <v>#N/A</v>
      </c>
      <c r="AA55" s="69"/>
      <c r="AB55" s="69"/>
    </row>
    <row r="56" spans="2:28" ht="18" customHeight="1" x14ac:dyDescent="0.2">
      <c r="B56" s="15" t="s">
        <v>126</v>
      </c>
      <c r="C56" s="77"/>
      <c r="D56" s="70"/>
      <c r="E56" s="70"/>
      <c r="F56" s="77"/>
      <c r="G56" s="77"/>
      <c r="H56" s="77"/>
      <c r="I56" s="77"/>
      <c r="J56" s="77"/>
      <c r="K56" s="71">
        <f t="shared" si="13"/>
        <v>0</v>
      </c>
      <c r="L56" s="72" t="str">
        <f>IF(ISERROR((SUM(K56:$K$79))/O55),"",(SUM(K56:$K$79)/O55))</f>
        <v/>
      </c>
      <c r="M56" s="72">
        <f t="shared" si="5"/>
        <v>0</v>
      </c>
      <c r="N56" s="73" t="str">
        <f t="shared" si="6"/>
        <v/>
      </c>
      <c r="O56" s="195" t="str">
        <f>IF(C56=0,"",O55-$U56)</f>
        <v/>
      </c>
      <c r="P56" s="189"/>
      <c r="Q56" s="7"/>
      <c r="R56" s="8" t="str">
        <f t="shared" si="7"/>
        <v/>
      </c>
      <c r="S56" s="74">
        <f t="shared" si="8"/>
        <v>0</v>
      </c>
      <c r="T56" s="19">
        <f>SUM(K56:K$79)</f>
        <v>0</v>
      </c>
      <c r="U56" s="18">
        <f t="shared" si="9"/>
        <v>0</v>
      </c>
      <c r="V56" s="75" t="e">
        <f>SUM(L56:L$79)*$V$35</f>
        <v>#N/A</v>
      </c>
      <c r="W56" s="75" t="e">
        <f t="shared" si="10"/>
        <v>#N/A</v>
      </c>
      <c r="X56" s="75" t="e">
        <f>SUM(L56:L$79)*$X$35</f>
        <v>#N/A</v>
      </c>
      <c r="Y56" s="75" t="e">
        <f t="shared" si="11"/>
        <v>#N/A</v>
      </c>
      <c r="AA56" s="69"/>
      <c r="AB56" s="69"/>
    </row>
    <row r="57" spans="2:28" ht="18" customHeight="1" x14ac:dyDescent="0.2">
      <c r="B57" s="15" t="s">
        <v>127</v>
      </c>
      <c r="C57" s="77"/>
      <c r="D57" s="70"/>
      <c r="E57" s="70"/>
      <c r="F57" s="77"/>
      <c r="G57" s="77"/>
      <c r="H57" s="77"/>
      <c r="I57" s="77"/>
      <c r="J57" s="77"/>
      <c r="K57" s="71">
        <f t="shared" si="13"/>
        <v>0</v>
      </c>
      <c r="L57" s="72" t="str">
        <f>IF(ISERROR((SUM(K57:$K$79))/O56),"",(SUM(K57:$K$79)/O56))</f>
        <v/>
      </c>
      <c r="M57" s="72">
        <f t="shared" si="5"/>
        <v>0</v>
      </c>
      <c r="N57" s="73" t="str">
        <f t="shared" si="6"/>
        <v/>
      </c>
      <c r="O57" s="195" t="str">
        <f t="shared" si="14"/>
        <v/>
      </c>
      <c r="P57" s="189"/>
      <c r="Q57" s="7"/>
      <c r="R57" s="8" t="str">
        <f t="shared" si="7"/>
        <v/>
      </c>
      <c r="S57" s="74">
        <f t="shared" si="8"/>
        <v>0</v>
      </c>
      <c r="T57" s="19">
        <f>SUM(K57:K$79)</f>
        <v>0</v>
      </c>
      <c r="U57" s="18">
        <f t="shared" si="9"/>
        <v>0</v>
      </c>
      <c r="V57" s="75" t="e">
        <f>SUM(L57:L$79)*$V$35</f>
        <v>#N/A</v>
      </c>
      <c r="W57" s="75" t="e">
        <f t="shared" si="10"/>
        <v>#N/A</v>
      </c>
      <c r="X57" s="75" t="e">
        <f>SUM(L57:L$79)*$X$35</f>
        <v>#N/A</v>
      </c>
      <c r="Y57" s="75" t="e">
        <f t="shared" si="11"/>
        <v>#N/A</v>
      </c>
      <c r="AA57" s="69"/>
      <c r="AB57" s="69"/>
    </row>
    <row r="58" spans="2:28" ht="18" customHeight="1" x14ac:dyDescent="0.2">
      <c r="B58" s="15" t="s">
        <v>128</v>
      </c>
      <c r="C58" s="77"/>
      <c r="D58" s="70"/>
      <c r="E58" s="70"/>
      <c r="F58" s="77"/>
      <c r="G58" s="77"/>
      <c r="H58" s="77"/>
      <c r="I58" s="77"/>
      <c r="J58" s="77"/>
      <c r="K58" s="71">
        <f t="shared" si="13"/>
        <v>0</v>
      </c>
      <c r="L58" s="72" t="str">
        <f>IF(ISERROR((SUM(K58:$K$79))/O57),"",(SUM(K58:$K$79)/O57))</f>
        <v/>
      </c>
      <c r="M58" s="72">
        <f t="shared" si="5"/>
        <v>0</v>
      </c>
      <c r="N58" s="73" t="str">
        <f t="shared" si="6"/>
        <v/>
      </c>
      <c r="O58" s="195" t="str">
        <f t="shared" si="14"/>
        <v/>
      </c>
      <c r="P58" s="189"/>
      <c r="Q58" s="7"/>
      <c r="R58" s="8" t="str">
        <f t="shared" si="7"/>
        <v/>
      </c>
      <c r="S58" s="74">
        <f t="shared" si="8"/>
        <v>0</v>
      </c>
      <c r="T58" s="19">
        <f>SUM(K58:K$79)</f>
        <v>0</v>
      </c>
      <c r="U58" s="18">
        <f t="shared" si="9"/>
        <v>0</v>
      </c>
      <c r="V58" s="75" t="e">
        <f>SUM(L58:L$79)*$V$35</f>
        <v>#N/A</v>
      </c>
      <c r="W58" s="75" t="e">
        <f t="shared" si="10"/>
        <v>#N/A</v>
      </c>
      <c r="X58" s="75" t="e">
        <f>SUM(L58:L$79)*$X$35</f>
        <v>#N/A</v>
      </c>
      <c r="Y58" s="75" t="e">
        <f t="shared" si="11"/>
        <v>#N/A</v>
      </c>
      <c r="AA58" s="69"/>
      <c r="AB58" s="69"/>
    </row>
    <row r="59" spans="2:28" ht="18" customHeight="1" x14ac:dyDescent="0.2">
      <c r="B59" s="15" t="s">
        <v>129</v>
      </c>
      <c r="C59" s="77"/>
      <c r="D59" s="70"/>
      <c r="E59" s="70"/>
      <c r="F59" s="77"/>
      <c r="G59" s="77"/>
      <c r="H59" s="77"/>
      <c r="I59" s="77"/>
      <c r="J59" s="77"/>
      <c r="K59" s="71">
        <f t="shared" si="13"/>
        <v>0</v>
      </c>
      <c r="L59" s="72" t="str">
        <f>IF(ISERROR((SUM(K59:$K$79))/O58),"",(SUM(K59:$K$79)/O58))</f>
        <v/>
      </c>
      <c r="M59" s="72">
        <f t="shared" si="5"/>
        <v>0</v>
      </c>
      <c r="N59" s="73" t="str">
        <f t="shared" si="6"/>
        <v/>
      </c>
      <c r="O59" s="195" t="str">
        <f t="shared" si="14"/>
        <v/>
      </c>
      <c r="P59" s="189"/>
      <c r="Q59" s="7"/>
      <c r="R59" s="8" t="str">
        <f t="shared" si="7"/>
        <v/>
      </c>
      <c r="S59" s="74">
        <f t="shared" si="8"/>
        <v>0</v>
      </c>
      <c r="T59" s="19">
        <f>SUM(K59:K$79)</f>
        <v>0</v>
      </c>
      <c r="U59" s="18">
        <f t="shared" si="9"/>
        <v>0</v>
      </c>
      <c r="V59" s="75" t="e">
        <f>SUM(L59:L$79)*$V$35</f>
        <v>#N/A</v>
      </c>
      <c r="W59" s="75" t="e">
        <f t="shared" si="10"/>
        <v>#N/A</v>
      </c>
      <c r="X59" s="75" t="e">
        <f>SUM(L59:L$79)*$X$35</f>
        <v>#N/A</v>
      </c>
      <c r="Y59" s="75" t="e">
        <f t="shared" si="11"/>
        <v>#N/A</v>
      </c>
      <c r="AA59" s="69"/>
      <c r="AB59" s="69"/>
    </row>
    <row r="60" spans="2:28" ht="18" customHeight="1" x14ac:dyDescent="0.2">
      <c r="B60" s="15" t="s">
        <v>130</v>
      </c>
      <c r="C60" s="77"/>
      <c r="D60" s="70"/>
      <c r="E60" s="70"/>
      <c r="F60" s="77"/>
      <c r="G60" s="77"/>
      <c r="H60" s="77"/>
      <c r="I60" s="77"/>
      <c r="J60" s="77"/>
      <c r="K60" s="71">
        <f t="shared" si="13"/>
        <v>0</v>
      </c>
      <c r="L60" s="72" t="str">
        <f>IF(ISERROR((SUM(K60:$K$79))/O59),"",(SUM(K60:$K$79)/O59))</f>
        <v/>
      </c>
      <c r="M60" s="72">
        <f t="shared" si="5"/>
        <v>0</v>
      </c>
      <c r="N60" s="73" t="str">
        <f t="shared" si="6"/>
        <v/>
      </c>
      <c r="O60" s="195" t="str">
        <f t="shared" si="14"/>
        <v/>
      </c>
      <c r="P60" s="189"/>
      <c r="Q60" s="7"/>
      <c r="R60" s="8" t="str">
        <f t="shared" si="7"/>
        <v/>
      </c>
      <c r="S60" s="74">
        <f t="shared" si="8"/>
        <v>0</v>
      </c>
      <c r="T60" s="19">
        <f>SUM(K60:K$79)</f>
        <v>0</v>
      </c>
      <c r="U60" s="18">
        <f t="shared" si="9"/>
        <v>0</v>
      </c>
      <c r="V60" s="75" t="e">
        <f>SUM(L60:L$79)*$V$35</f>
        <v>#N/A</v>
      </c>
      <c r="W60" s="75" t="e">
        <f t="shared" si="10"/>
        <v>#N/A</v>
      </c>
      <c r="X60" s="75" t="e">
        <f>SUM(L60:L$79)*$X$35</f>
        <v>#N/A</v>
      </c>
      <c r="Y60" s="75" t="e">
        <f t="shared" si="11"/>
        <v>#N/A</v>
      </c>
    </row>
    <row r="61" spans="2:28" ht="18" customHeight="1" x14ac:dyDescent="0.2">
      <c r="B61" s="15" t="s">
        <v>131</v>
      </c>
      <c r="C61" s="77"/>
      <c r="D61" s="70"/>
      <c r="E61" s="70"/>
      <c r="F61" s="77"/>
      <c r="G61" s="77"/>
      <c r="H61" s="77"/>
      <c r="I61" s="77"/>
      <c r="J61" s="77"/>
      <c r="K61" s="71">
        <f t="shared" si="13"/>
        <v>0</v>
      </c>
      <c r="L61" s="72" t="str">
        <f>IF(ISERROR((SUM(K61:$K$79))/O60),"",(SUM(K61:$K$79)/O60))</f>
        <v/>
      </c>
      <c r="M61" s="72">
        <f t="shared" si="5"/>
        <v>0</v>
      </c>
      <c r="N61" s="73" t="str">
        <f t="shared" si="6"/>
        <v/>
      </c>
      <c r="O61" s="195" t="str">
        <f t="shared" si="14"/>
        <v/>
      </c>
      <c r="P61" s="189"/>
      <c r="Q61" s="7"/>
      <c r="R61" s="8" t="str">
        <f t="shared" si="7"/>
        <v/>
      </c>
      <c r="S61" s="74">
        <f t="shared" si="8"/>
        <v>0</v>
      </c>
      <c r="T61" s="19">
        <f>SUM(K61:K$79)</f>
        <v>0</v>
      </c>
      <c r="U61" s="18">
        <f>IF(ISERROR(PRODUCT(R61,L61,C61)),0,(PRODUCT(R61,L61,C61)))</f>
        <v>0</v>
      </c>
      <c r="V61" s="75" t="e">
        <f>SUM(L61:L$79)*$V$35</f>
        <v>#N/A</v>
      </c>
      <c r="W61" s="75" t="e">
        <f t="shared" si="10"/>
        <v>#N/A</v>
      </c>
      <c r="X61" s="75" t="e">
        <f>SUM(L61:L$79)*$X$35</f>
        <v>#N/A</v>
      </c>
      <c r="Y61" s="75" t="e">
        <f t="shared" si="11"/>
        <v>#N/A</v>
      </c>
    </row>
    <row r="62" spans="2:28" ht="18" customHeight="1" x14ac:dyDescent="0.2">
      <c r="B62" s="15" t="s">
        <v>132</v>
      </c>
      <c r="C62" s="77"/>
      <c r="D62" s="70"/>
      <c r="E62" s="70"/>
      <c r="F62" s="77"/>
      <c r="G62" s="77"/>
      <c r="H62" s="77"/>
      <c r="I62" s="77"/>
      <c r="J62" s="77"/>
      <c r="K62" s="71">
        <f t="shared" si="13"/>
        <v>0</v>
      </c>
      <c r="L62" s="72" t="str">
        <f>IF(ISERROR((SUM(K62:$K$79))/O61),"",(SUM(K62:$K$79)/O61))</f>
        <v/>
      </c>
      <c r="M62" s="72">
        <f t="shared" si="5"/>
        <v>0</v>
      </c>
      <c r="N62" s="73" t="str">
        <f t="shared" si="6"/>
        <v/>
      </c>
      <c r="O62" s="195" t="str">
        <f t="shared" si="14"/>
        <v/>
      </c>
      <c r="P62" s="189"/>
      <c r="Q62" s="7"/>
      <c r="R62" s="8" t="str">
        <f t="shared" si="7"/>
        <v/>
      </c>
      <c r="S62" s="74">
        <f t="shared" si="8"/>
        <v>0</v>
      </c>
      <c r="T62" s="19">
        <f>SUM(K62:K$79)</f>
        <v>0</v>
      </c>
      <c r="U62" s="18">
        <f t="shared" ref="U62:U79" si="15">IF(ISERROR(PRODUCT(R62,L62,C62)),0,(PRODUCT(R62,L62,C62)))</f>
        <v>0</v>
      </c>
      <c r="V62" s="75" t="e">
        <f>SUM(L62:L$79)*$V$35</f>
        <v>#N/A</v>
      </c>
      <c r="W62" s="75" t="e">
        <f t="shared" si="10"/>
        <v>#N/A</v>
      </c>
      <c r="X62" s="75" t="e">
        <f>SUM(L62:L$79)*$X$35</f>
        <v>#N/A</v>
      </c>
      <c r="Y62" s="75" t="e">
        <f t="shared" si="11"/>
        <v>#N/A</v>
      </c>
    </row>
    <row r="63" spans="2:28" ht="18" customHeight="1" x14ac:dyDescent="0.2">
      <c r="B63" s="15" t="s">
        <v>133</v>
      </c>
      <c r="C63" s="77"/>
      <c r="D63" s="70"/>
      <c r="E63" s="70"/>
      <c r="F63" s="77"/>
      <c r="G63" s="77"/>
      <c r="H63" s="77"/>
      <c r="I63" s="77"/>
      <c r="J63" s="77"/>
      <c r="K63" s="71">
        <f t="shared" si="13"/>
        <v>0</v>
      </c>
      <c r="L63" s="72" t="str">
        <f>IF(ISERROR((SUM(K63:$K$79))/O62),"",(SUM(K63:$K$79)/O62))</f>
        <v/>
      </c>
      <c r="M63" s="72">
        <f t="shared" si="5"/>
        <v>0</v>
      </c>
      <c r="N63" s="73" t="str">
        <f>IF(AND(D63=Z79,L63&lt;$AD$46),"Yes",IF(AND(D63=$Z$45,L63&lt;$AD$45),"Yes",IF(AND(D63=$Z$44,L63&lt;$AD$44),"Yes",IF(AND(D63=$Z$43,L63&lt;$AD$43),"Yes",IF(AND(D63=$Z$42,L63&lt;$AD$42),"Yes",IF(AND(D63=$Z$41,L63&lt;$AD$41),"Yes",IF(K63=0,"","No")))))))</f>
        <v/>
      </c>
      <c r="O63" s="195" t="str">
        <f t="shared" si="14"/>
        <v/>
      </c>
      <c r="P63" s="189"/>
      <c r="Q63" s="7"/>
      <c r="R63" s="8" t="str">
        <f t="shared" si="7"/>
        <v/>
      </c>
      <c r="S63" s="74">
        <f t="shared" si="8"/>
        <v>0</v>
      </c>
      <c r="T63" s="19">
        <f>SUM(K63:K$79)</f>
        <v>0</v>
      </c>
      <c r="U63" s="18">
        <f t="shared" si="15"/>
        <v>0</v>
      </c>
      <c r="V63" s="75" t="e">
        <f>SUM(L63:L$79)*$V$35</f>
        <v>#N/A</v>
      </c>
      <c r="W63" s="75" t="e">
        <f t="shared" si="10"/>
        <v>#N/A</v>
      </c>
      <c r="X63" s="75" t="e">
        <f>SUM(L63:L$79)*$X$35</f>
        <v>#N/A</v>
      </c>
      <c r="Y63" s="75" t="e">
        <f t="shared" si="11"/>
        <v>#N/A</v>
      </c>
    </row>
    <row r="64" spans="2:28" ht="18" customHeight="1" x14ac:dyDescent="0.2">
      <c r="B64" s="15" t="s">
        <v>134</v>
      </c>
      <c r="C64" s="77"/>
      <c r="D64" s="70"/>
      <c r="E64" s="70"/>
      <c r="F64" s="77"/>
      <c r="G64" s="77"/>
      <c r="H64" s="77"/>
      <c r="I64" s="77"/>
      <c r="J64" s="77"/>
      <c r="K64" s="71">
        <f t="shared" si="13"/>
        <v>0</v>
      </c>
      <c r="L64" s="72" t="str">
        <f>IF(ISERROR((SUM(K64:$K$79))/O63),"",(SUM(K64:$K$79)/O63))</f>
        <v/>
      </c>
      <c r="M64" s="72">
        <f t="shared" si="5"/>
        <v>0</v>
      </c>
      <c r="N64" s="73" t="str">
        <f>IF(AND(D64=Z80,L64&lt;$AD$46),"Yes",IF(AND(D64=$Z$45,L64&lt;$AD$45),"Yes",IF(AND(D64=$Z$44,L64&lt;$AD$44),"Yes",IF(AND(D64=$Z$43,L64&lt;$AD$43),"Yes",IF(AND(D64=$Z$42,L64&lt;$AD$42),"Yes",IF(AND(D64=$Z$41,L64&lt;$AD$41),"Yes",IF(K64=0,"","No")))))))</f>
        <v/>
      </c>
      <c r="O64" s="195" t="str">
        <f t="shared" si="14"/>
        <v/>
      </c>
      <c r="P64" s="189"/>
      <c r="Q64" s="7"/>
      <c r="R64" s="8" t="str">
        <f t="shared" si="7"/>
        <v/>
      </c>
      <c r="S64" s="74">
        <f t="shared" si="8"/>
        <v>0</v>
      </c>
      <c r="T64" s="19">
        <f>SUM(K64:K$79)</f>
        <v>0</v>
      </c>
      <c r="U64" s="18">
        <f t="shared" si="15"/>
        <v>0</v>
      </c>
      <c r="V64" s="75" t="e">
        <f>SUM(L64:L$79)*$V$35</f>
        <v>#N/A</v>
      </c>
      <c r="W64" s="75" t="e">
        <f t="shared" si="10"/>
        <v>#N/A</v>
      </c>
      <c r="X64" s="75" t="e">
        <f>SUM(L64:L$79)*$X$35</f>
        <v>#N/A</v>
      </c>
      <c r="Y64" s="75" t="e">
        <f t="shared" si="11"/>
        <v>#N/A</v>
      </c>
    </row>
    <row r="65" spans="2:25" ht="18" customHeight="1" x14ac:dyDescent="0.2">
      <c r="B65" s="15" t="s">
        <v>135</v>
      </c>
      <c r="C65" s="77"/>
      <c r="D65" s="70"/>
      <c r="E65" s="70"/>
      <c r="F65" s="77"/>
      <c r="G65" s="77"/>
      <c r="H65" s="77"/>
      <c r="I65" s="77"/>
      <c r="J65" s="77"/>
      <c r="K65" s="71">
        <f t="shared" si="13"/>
        <v>0</v>
      </c>
      <c r="L65" s="72" t="str">
        <f>IF(ISERROR((SUM(K65:$K$79))/O64),"",(SUM(K65:$K$79)/O64))</f>
        <v/>
      </c>
      <c r="M65" s="72">
        <f t="shared" si="5"/>
        <v>0</v>
      </c>
      <c r="N65" s="73" t="str">
        <f>IF(AND(D65=Z81,L65&lt;$AD$46),"Yes",IF(AND(D65=$Z$45,L65&lt;$AD$45),"Yes",IF(AND(D65=$Z$44,L65&lt;$AD$44),"Yes",IF(AND(D65=$Z$43,L65&lt;$AD$43),"Yes",IF(AND(D65=$Z$42,L65&lt;$AD$42),"Yes",IF(AND(D65=$Z$41,L65&lt;$AD$41),"Yes",IF(D65="","","No")))))))</f>
        <v/>
      </c>
      <c r="O65" s="195" t="str">
        <f t="shared" si="14"/>
        <v/>
      </c>
      <c r="P65" s="189"/>
      <c r="Q65" s="7"/>
      <c r="R65" s="8" t="str">
        <f t="shared" si="7"/>
        <v/>
      </c>
      <c r="S65" s="74">
        <f t="shared" si="8"/>
        <v>0</v>
      </c>
      <c r="T65" s="19">
        <f>SUM(K65:K$79)</f>
        <v>0</v>
      </c>
      <c r="U65" s="18">
        <f t="shared" si="15"/>
        <v>0</v>
      </c>
      <c r="V65" s="75" t="e">
        <f>SUM(L65:L$79)*$V$35</f>
        <v>#N/A</v>
      </c>
      <c r="W65" s="75" t="e">
        <f t="shared" si="10"/>
        <v>#N/A</v>
      </c>
      <c r="X65" s="75" t="e">
        <f>SUM(L65:L$79)*$X$35</f>
        <v>#N/A</v>
      </c>
      <c r="Y65" s="75" t="e">
        <f t="shared" si="11"/>
        <v>#N/A</v>
      </c>
    </row>
    <row r="66" spans="2:25" ht="18" customHeight="1" x14ac:dyDescent="0.2">
      <c r="B66" s="15" t="s">
        <v>136</v>
      </c>
      <c r="C66" s="77"/>
      <c r="D66" s="70"/>
      <c r="E66" s="70"/>
      <c r="F66" s="77"/>
      <c r="G66" s="77"/>
      <c r="H66" s="77"/>
      <c r="I66" s="77"/>
      <c r="J66" s="77"/>
      <c r="K66" s="71">
        <f t="shared" si="13"/>
        <v>0</v>
      </c>
      <c r="L66" s="72" t="str">
        <f>IF(ISERROR((SUM(K66:$K$79))/O65),"",(SUM(K66:$K$79)/O65))</f>
        <v/>
      </c>
      <c r="M66" s="72">
        <f t="shared" si="5"/>
        <v>0</v>
      </c>
      <c r="N66" s="73" t="str">
        <f>IF(AND(D66=Z82,L66&lt;$AD$46),"Yes",IF(AND(D66=$Z$45,L66&lt;$AD$45),"Yes",IF(AND(D66=$Z$44,L66&lt;$AD$44),"Yes",IF(AND(D66=$Z$43,L66&lt;$AD$43),"Yes",IF(AND(D66=$Z$42,L66&lt;$AD$42),"Yes",IF(AND(D66=$Z$41,L66&lt;$AD$41),"Yes",IF(K66=0,"","No")))))))</f>
        <v/>
      </c>
      <c r="O66" s="195" t="str">
        <f t="shared" si="14"/>
        <v/>
      </c>
      <c r="P66" s="189"/>
      <c r="Q66" s="7"/>
      <c r="R66" s="8" t="str">
        <f t="shared" si="7"/>
        <v/>
      </c>
      <c r="S66" s="74">
        <f t="shared" si="8"/>
        <v>0</v>
      </c>
      <c r="T66" s="19">
        <f>SUM(K66:K$79)</f>
        <v>0</v>
      </c>
      <c r="U66" s="18">
        <f t="shared" si="15"/>
        <v>0</v>
      </c>
      <c r="V66" s="75" t="e">
        <f>SUM(L66:L$79)*$V$35</f>
        <v>#N/A</v>
      </c>
      <c r="W66" s="75" t="e">
        <f t="shared" si="10"/>
        <v>#N/A</v>
      </c>
      <c r="X66" s="75" t="e">
        <f>SUM(L66:L$79)*$X$35</f>
        <v>#N/A</v>
      </c>
      <c r="Y66" s="75" t="e">
        <f t="shared" si="11"/>
        <v>#N/A</v>
      </c>
    </row>
    <row r="67" spans="2:25" ht="18" customHeight="1" x14ac:dyDescent="0.2">
      <c r="B67" s="15" t="s">
        <v>137</v>
      </c>
      <c r="C67" s="77"/>
      <c r="D67" s="70"/>
      <c r="E67" s="70"/>
      <c r="F67" s="77"/>
      <c r="G67" s="77"/>
      <c r="H67" s="77"/>
      <c r="I67" s="77"/>
      <c r="J67" s="77"/>
      <c r="K67" s="71">
        <f t="shared" si="13"/>
        <v>0</v>
      </c>
      <c r="L67" s="72" t="str">
        <f>IF(ISERROR((SUM(K67:$K$79))/O66),"",(SUM(K67:$K$79)/O66))</f>
        <v/>
      </c>
      <c r="M67" s="72">
        <f t="shared" si="5"/>
        <v>0</v>
      </c>
      <c r="N67" s="73" t="str">
        <f>IF(AND(D67=Z83,L67&lt;$AD$46),"Yes",IF(AND(D67=$Z$45,L67&lt;$AD$45),"Yes",IF(AND(D67=$Z$44,L67&lt;$AD$44),"Yes",IF(AND(D67=$Z$43,L67&lt;$AD$43),"Yes",IF(AND(D67=$Z$42,L67&lt;$AD$42),"Yes",IF(AND(D67=$Z$41,L67&lt;$AD$41),"Yes",IF(K67=0,"","No")))))))</f>
        <v/>
      </c>
      <c r="O67" s="195" t="str">
        <f t="shared" si="14"/>
        <v/>
      </c>
      <c r="P67" s="189"/>
      <c r="Q67" s="7"/>
      <c r="R67" s="8" t="str">
        <f t="shared" si="7"/>
        <v/>
      </c>
      <c r="S67" s="74">
        <f t="shared" si="8"/>
        <v>0</v>
      </c>
      <c r="T67" s="19">
        <f>SUM(K67:K$79)</f>
        <v>0</v>
      </c>
      <c r="U67" s="18">
        <f t="shared" si="15"/>
        <v>0</v>
      </c>
      <c r="V67" s="75" t="e">
        <f>SUM(L67:L$79)*$V$35</f>
        <v>#N/A</v>
      </c>
      <c r="W67" s="75" t="e">
        <f t="shared" si="10"/>
        <v>#N/A</v>
      </c>
      <c r="X67" s="75" t="e">
        <f>SUM(L67:L$79)*$X$35</f>
        <v>#N/A</v>
      </c>
      <c r="Y67" s="75" t="e">
        <f t="shared" si="11"/>
        <v>#N/A</v>
      </c>
    </row>
    <row r="68" spans="2:25" ht="18" customHeight="1" x14ac:dyDescent="0.2">
      <c r="B68" s="15" t="s">
        <v>138</v>
      </c>
      <c r="C68" s="77"/>
      <c r="D68" s="70"/>
      <c r="E68" s="70"/>
      <c r="F68" s="77"/>
      <c r="G68" s="77"/>
      <c r="H68" s="77"/>
      <c r="I68" s="77"/>
      <c r="J68" s="77"/>
      <c r="K68" s="71">
        <f t="shared" si="13"/>
        <v>0</v>
      </c>
      <c r="L68" s="72" t="str">
        <f>IF(ISERROR((SUM(K68:$K$79))/O67),"",(SUM(K68:$K$79)/O67))</f>
        <v/>
      </c>
      <c r="M68" s="72">
        <f t="shared" si="5"/>
        <v>0</v>
      </c>
      <c r="N68" s="73" t="str">
        <f>IF(AND(D68=Z84,L68&lt;$AD$46),"Yes",IF(AND(D68=$Z$45,L68&lt;$AD$45),"Yes",IF(AND(D68=$Z$44,L68&lt;$AD$44),"Yes",IF(AND(D68=$Z$43,L68&lt;$AD$43),"Yes",IF(AND(D68=$Z$42,L68&lt;$AD$42),"Yes",IF(AND(D68=$Z$41,L68&lt;$AD$41),"Yes",IF(K68=0,"","No")))))))</f>
        <v/>
      </c>
      <c r="O68" s="195" t="str">
        <f t="shared" si="14"/>
        <v/>
      </c>
      <c r="P68" s="189"/>
      <c r="Q68" s="7"/>
      <c r="R68" s="8" t="str">
        <f t="shared" si="7"/>
        <v/>
      </c>
      <c r="S68" s="74">
        <f t="shared" si="8"/>
        <v>0</v>
      </c>
      <c r="T68" s="19">
        <f>SUM(K68:K$79)</f>
        <v>0</v>
      </c>
      <c r="U68" s="18">
        <f t="shared" si="15"/>
        <v>0</v>
      </c>
      <c r="V68" s="75" t="e">
        <f>SUM(L68:L$79)*$V$35</f>
        <v>#N/A</v>
      </c>
      <c r="W68" s="75" t="e">
        <f t="shared" si="10"/>
        <v>#N/A</v>
      </c>
      <c r="X68" s="75" t="e">
        <f>SUM(L68:L$79)*$X$35</f>
        <v>#N/A</v>
      </c>
      <c r="Y68" s="75" t="e">
        <f t="shared" si="11"/>
        <v>#N/A</v>
      </c>
    </row>
    <row r="69" spans="2:25" ht="18" customHeight="1" x14ac:dyDescent="0.2">
      <c r="B69" s="15" t="s">
        <v>139</v>
      </c>
      <c r="C69" s="77"/>
      <c r="D69" s="70"/>
      <c r="E69" s="70"/>
      <c r="F69" s="77"/>
      <c r="G69" s="77"/>
      <c r="H69" s="77"/>
      <c r="I69" s="77"/>
      <c r="J69" s="77"/>
      <c r="K69" s="71">
        <f t="shared" si="13"/>
        <v>0</v>
      </c>
      <c r="L69" s="72" t="str">
        <f>IF(ISERROR((SUM(K69:$K$79))/O68),"",(SUM(K69:$K$79)/O68))</f>
        <v/>
      </c>
      <c r="M69" s="72">
        <f t="shared" si="5"/>
        <v>0</v>
      </c>
      <c r="N69" s="73" t="str">
        <f>IF(AND(D69=Z85,L69&lt;$AD$46),"Yes",IF(AND(D69=$Z$45,L69&lt;$AD$45),"Yes",IF(AND(D69=$Z$44,L69&lt;$AD$44),"Yes",IF(AND(D69=$Z$43,L69&lt;$AD$43),"Yes",IF(AND(D69=$Z$42,L69&lt;$AD$42),"Yes",IF(AND(D69=$Z$41,L69&lt;$AD$41),"Yes",IF(K69=0,"","No")))))))</f>
        <v/>
      </c>
      <c r="O69" s="195" t="str">
        <f t="shared" si="14"/>
        <v/>
      </c>
      <c r="P69" s="189"/>
      <c r="Q69" s="7"/>
      <c r="R69" s="8" t="str">
        <f t="shared" si="7"/>
        <v/>
      </c>
      <c r="S69" s="74">
        <f t="shared" si="8"/>
        <v>0</v>
      </c>
      <c r="T69" s="19">
        <f>SUM(K69:K$79)</f>
        <v>0</v>
      </c>
      <c r="U69" s="18">
        <f t="shared" si="15"/>
        <v>0</v>
      </c>
      <c r="V69" s="75" t="e">
        <f>SUM(L69:L$79)*$V$35</f>
        <v>#N/A</v>
      </c>
      <c r="W69" s="75" t="e">
        <f t="shared" si="10"/>
        <v>#N/A</v>
      </c>
      <c r="X69" s="75" t="e">
        <f>SUM(L69:L$79)*$X$35</f>
        <v>#N/A</v>
      </c>
      <c r="Y69" s="75" t="e">
        <f t="shared" si="11"/>
        <v>#N/A</v>
      </c>
    </row>
    <row r="70" spans="2:25" ht="18" customHeight="1" x14ac:dyDescent="0.2">
      <c r="B70" s="15" t="s">
        <v>140</v>
      </c>
      <c r="C70" s="77"/>
      <c r="D70" s="70"/>
      <c r="E70" s="70"/>
      <c r="F70" s="77"/>
      <c r="G70" s="77"/>
      <c r="H70" s="77"/>
      <c r="I70" s="77"/>
      <c r="J70" s="77"/>
      <c r="K70" s="71">
        <f t="shared" si="13"/>
        <v>0</v>
      </c>
      <c r="L70" s="72" t="str">
        <f>IF(ISERROR((SUM(K70:$K$79))/O69),"",(SUM(K70:$K$79)/O69))</f>
        <v/>
      </c>
      <c r="M70" s="72">
        <f t="shared" si="5"/>
        <v>0</v>
      </c>
      <c r="N70" s="73" t="str">
        <f t="shared" ref="N70:N79" si="16">IF(AND(D70=Z86,L70&lt;$AD$46),"Yes",IF(AND(D70=$Z$45,L70&lt;$AD$45),"Yes",IF(AND(D70=$Z$44,L70&lt;$AD$44),"Yes",IF(AND(D70=$Z$43,L70&lt;$AD$43),"Yes",IF(AND(D70=$Z$42,L70&lt;$AD$42),"Yes",IF(AND(D70=$Z$41,L70&lt;$AD$41),"Yes",IF(K70=0,"","No")))))))</f>
        <v/>
      </c>
      <c r="O70" s="195" t="str">
        <f t="shared" si="14"/>
        <v/>
      </c>
      <c r="P70" s="189"/>
      <c r="Q70" s="7"/>
      <c r="R70" s="8" t="str">
        <f t="shared" si="7"/>
        <v/>
      </c>
      <c r="S70" s="74">
        <f t="shared" si="8"/>
        <v>0</v>
      </c>
      <c r="T70" s="19">
        <f>SUM(K70:K$79)</f>
        <v>0</v>
      </c>
      <c r="U70" s="18">
        <f t="shared" si="15"/>
        <v>0</v>
      </c>
      <c r="V70" s="75" t="e">
        <f>SUM(L70:L$79)*$V$35</f>
        <v>#N/A</v>
      </c>
      <c r="W70" s="75" t="e">
        <f t="shared" si="10"/>
        <v>#N/A</v>
      </c>
      <c r="X70" s="75" t="e">
        <f>SUM(L70:L$79)*$X$35</f>
        <v>#N/A</v>
      </c>
      <c r="Y70" s="75" t="e">
        <f t="shared" si="11"/>
        <v>#N/A</v>
      </c>
    </row>
    <row r="71" spans="2:25" ht="18" customHeight="1" x14ac:dyDescent="0.2">
      <c r="B71" s="15" t="s">
        <v>141</v>
      </c>
      <c r="C71" s="77"/>
      <c r="D71" s="70"/>
      <c r="E71" s="70"/>
      <c r="F71" s="77"/>
      <c r="G71" s="77"/>
      <c r="H71" s="77"/>
      <c r="I71" s="77"/>
      <c r="J71" s="77"/>
      <c r="K71" s="71">
        <f t="shared" si="13"/>
        <v>0</v>
      </c>
      <c r="L71" s="72" t="str">
        <f>IF(ISERROR((SUM(K71:$K$79))/O70),"",(SUM(K71:$K$79)/O70))</f>
        <v/>
      </c>
      <c r="M71" s="72">
        <f t="shared" si="5"/>
        <v>0</v>
      </c>
      <c r="N71" s="73" t="str">
        <f t="shared" si="16"/>
        <v/>
      </c>
      <c r="O71" s="195" t="str">
        <f t="shared" si="14"/>
        <v/>
      </c>
      <c r="P71" s="189"/>
      <c r="Q71" s="7"/>
      <c r="R71" s="8" t="str">
        <f t="shared" si="7"/>
        <v/>
      </c>
      <c r="S71" s="74">
        <f t="shared" si="8"/>
        <v>0</v>
      </c>
      <c r="T71" s="19">
        <f>SUM(K71:K$79)</f>
        <v>0</v>
      </c>
      <c r="U71" s="18">
        <f t="shared" si="15"/>
        <v>0</v>
      </c>
      <c r="V71" s="75" t="e">
        <f>SUM(L71:L$79)*$V$35</f>
        <v>#N/A</v>
      </c>
      <c r="W71" s="75" t="e">
        <f t="shared" si="10"/>
        <v>#N/A</v>
      </c>
      <c r="X71" s="75" t="e">
        <f>SUM(L71:L$79)*$X$35</f>
        <v>#N/A</v>
      </c>
      <c r="Y71" s="75" t="e">
        <f t="shared" si="11"/>
        <v>#N/A</v>
      </c>
    </row>
    <row r="72" spans="2:25" ht="18" customHeight="1" x14ac:dyDescent="0.2">
      <c r="B72" s="15" t="s">
        <v>142</v>
      </c>
      <c r="C72" s="77"/>
      <c r="D72" s="70"/>
      <c r="E72" s="70"/>
      <c r="F72" s="77"/>
      <c r="G72" s="77"/>
      <c r="H72" s="77"/>
      <c r="I72" s="77"/>
      <c r="J72" s="77"/>
      <c r="K72" s="71">
        <f t="shared" si="13"/>
        <v>0</v>
      </c>
      <c r="L72" s="72" t="str">
        <f>IF(ISERROR((SUM(K72:$K$79))/O71),"",(SUM(K72:$K$79)/O71))</f>
        <v/>
      </c>
      <c r="M72" s="72">
        <f t="shared" si="5"/>
        <v>0</v>
      </c>
      <c r="N72" s="73" t="str">
        <f t="shared" si="16"/>
        <v/>
      </c>
      <c r="O72" s="195" t="str">
        <f t="shared" si="14"/>
        <v/>
      </c>
      <c r="P72" s="189"/>
      <c r="Q72" s="7"/>
      <c r="R72" s="8" t="str">
        <f t="shared" si="7"/>
        <v/>
      </c>
      <c r="S72" s="74">
        <f t="shared" si="8"/>
        <v>0</v>
      </c>
      <c r="T72" s="19">
        <f>SUM(K72:K$79)</f>
        <v>0</v>
      </c>
      <c r="U72" s="18">
        <f t="shared" si="15"/>
        <v>0</v>
      </c>
      <c r="V72" s="75" t="e">
        <f>SUM(L72:L$79)*$V$35</f>
        <v>#N/A</v>
      </c>
      <c r="W72" s="75" t="e">
        <f t="shared" si="10"/>
        <v>#N/A</v>
      </c>
      <c r="X72" s="75" t="e">
        <f>SUM(L72:L$79)*$X$35</f>
        <v>#N/A</v>
      </c>
      <c r="Y72" s="75" t="e">
        <f t="shared" si="11"/>
        <v>#N/A</v>
      </c>
    </row>
    <row r="73" spans="2:25" ht="18" customHeight="1" x14ac:dyDescent="0.2">
      <c r="B73" s="15" t="s">
        <v>143</v>
      </c>
      <c r="C73" s="77"/>
      <c r="D73" s="70"/>
      <c r="E73" s="70"/>
      <c r="F73" s="77"/>
      <c r="G73" s="77"/>
      <c r="H73" s="77"/>
      <c r="I73" s="77"/>
      <c r="J73" s="77"/>
      <c r="K73" s="71">
        <f t="shared" si="13"/>
        <v>0</v>
      </c>
      <c r="L73" s="72" t="str">
        <f>IF(ISERROR((SUM(K73:$K$79))/O72),"",(SUM(K73:$K$79)/O72))</f>
        <v/>
      </c>
      <c r="M73" s="72">
        <f t="shared" si="5"/>
        <v>0</v>
      </c>
      <c r="N73" s="73" t="str">
        <f t="shared" si="16"/>
        <v/>
      </c>
      <c r="O73" s="195" t="str">
        <f t="shared" si="14"/>
        <v/>
      </c>
      <c r="P73" s="189"/>
      <c r="Q73" s="7"/>
      <c r="R73" s="8" t="str">
        <f t="shared" si="7"/>
        <v/>
      </c>
      <c r="S73" s="74">
        <f t="shared" si="8"/>
        <v>0</v>
      </c>
      <c r="T73" s="19">
        <f>SUM(K73:K$79)</f>
        <v>0</v>
      </c>
      <c r="U73" s="18">
        <f t="shared" si="15"/>
        <v>0</v>
      </c>
      <c r="V73" s="75" t="e">
        <f>SUM(L73:L$79)*$V$35</f>
        <v>#N/A</v>
      </c>
      <c r="W73" s="75" t="e">
        <f t="shared" si="10"/>
        <v>#N/A</v>
      </c>
      <c r="X73" s="75" t="e">
        <f>SUM(L73:L$79)*$X$35</f>
        <v>#N/A</v>
      </c>
      <c r="Y73" s="75" t="e">
        <f t="shared" si="11"/>
        <v>#N/A</v>
      </c>
    </row>
    <row r="74" spans="2:25" ht="18" customHeight="1" x14ac:dyDescent="0.2">
      <c r="B74" s="15" t="s">
        <v>144</v>
      </c>
      <c r="C74" s="77"/>
      <c r="D74" s="70"/>
      <c r="E74" s="70"/>
      <c r="F74" s="77"/>
      <c r="G74" s="77"/>
      <c r="H74" s="77"/>
      <c r="I74" s="77"/>
      <c r="J74" s="77"/>
      <c r="K74" s="71">
        <f t="shared" si="13"/>
        <v>0</v>
      </c>
      <c r="L74" s="72" t="str">
        <f>IF(ISERROR((SUM(K74:$K$79))/O73),"",(SUM(K74:$K$79)/O73))</f>
        <v/>
      </c>
      <c r="M74" s="72">
        <f t="shared" si="5"/>
        <v>0</v>
      </c>
      <c r="N74" s="73" t="str">
        <f t="shared" si="16"/>
        <v/>
      </c>
      <c r="O74" s="195" t="str">
        <f t="shared" si="14"/>
        <v/>
      </c>
      <c r="P74" s="189"/>
      <c r="Q74" s="7"/>
      <c r="R74" s="8" t="str">
        <f t="shared" si="7"/>
        <v/>
      </c>
      <c r="S74" s="74">
        <f t="shared" si="8"/>
        <v>0</v>
      </c>
      <c r="T74" s="19">
        <f>SUM(K74:K$79)</f>
        <v>0</v>
      </c>
      <c r="U74" s="18">
        <f t="shared" si="15"/>
        <v>0</v>
      </c>
      <c r="V74" s="75" t="e">
        <f>SUM(L74:L$79)*$V$35</f>
        <v>#N/A</v>
      </c>
      <c r="W74" s="75" t="e">
        <f t="shared" si="10"/>
        <v>#N/A</v>
      </c>
      <c r="X74" s="75" t="e">
        <f>SUM(L74:L$79)*$X$35</f>
        <v>#N/A</v>
      </c>
      <c r="Y74" s="75" t="e">
        <f t="shared" si="11"/>
        <v>#N/A</v>
      </c>
    </row>
    <row r="75" spans="2:25" ht="18" customHeight="1" x14ac:dyDescent="0.2">
      <c r="B75" s="15" t="s">
        <v>145</v>
      </c>
      <c r="C75" s="77"/>
      <c r="D75" s="70"/>
      <c r="E75" s="70"/>
      <c r="F75" s="77"/>
      <c r="G75" s="77"/>
      <c r="H75" s="77"/>
      <c r="I75" s="77"/>
      <c r="J75" s="77"/>
      <c r="K75" s="71">
        <f t="shared" si="13"/>
        <v>0</v>
      </c>
      <c r="L75" s="72" t="str">
        <f>IF(ISERROR((SUM(K75:$K$79))/O74),"",(SUM(K75:$K$79)/O74))</f>
        <v/>
      </c>
      <c r="M75" s="72">
        <f t="shared" si="5"/>
        <v>0</v>
      </c>
      <c r="N75" s="73" t="str">
        <f t="shared" si="16"/>
        <v/>
      </c>
      <c r="O75" s="195" t="str">
        <f t="shared" si="14"/>
        <v/>
      </c>
      <c r="P75" s="189"/>
      <c r="Q75" s="7"/>
      <c r="R75" s="8" t="str">
        <f t="shared" si="7"/>
        <v/>
      </c>
      <c r="S75" s="74">
        <f t="shared" si="8"/>
        <v>0</v>
      </c>
      <c r="T75" s="19">
        <f>SUM(K75:K$79)</f>
        <v>0</v>
      </c>
      <c r="U75" s="18">
        <f t="shared" si="15"/>
        <v>0</v>
      </c>
      <c r="V75" s="75" t="e">
        <f>SUM(L75:L$79)*$V$35</f>
        <v>#N/A</v>
      </c>
      <c r="W75" s="75" t="e">
        <f t="shared" si="10"/>
        <v>#N/A</v>
      </c>
      <c r="X75" s="75" t="e">
        <f>SUM(L75:L$79)*$X$35</f>
        <v>#N/A</v>
      </c>
      <c r="Y75" s="75" t="e">
        <f t="shared" si="11"/>
        <v>#N/A</v>
      </c>
    </row>
    <row r="76" spans="2:25" ht="18" customHeight="1" x14ac:dyDescent="0.2">
      <c r="B76" s="15" t="s">
        <v>146</v>
      </c>
      <c r="C76" s="77"/>
      <c r="D76" s="70"/>
      <c r="E76" s="70"/>
      <c r="F76" s="77"/>
      <c r="G76" s="77"/>
      <c r="H76" s="77"/>
      <c r="I76" s="77"/>
      <c r="J76" s="77"/>
      <c r="K76" s="71">
        <f t="shared" si="13"/>
        <v>0</v>
      </c>
      <c r="L76" s="72" t="str">
        <f>IF(ISERROR((SUM(K76:$K$79))/O75),"",(SUM(K76:$K$79)/O75))</f>
        <v/>
      </c>
      <c r="M76" s="72">
        <f t="shared" si="5"/>
        <v>0</v>
      </c>
      <c r="N76" s="73" t="str">
        <f t="shared" si="16"/>
        <v/>
      </c>
      <c r="O76" s="195" t="str">
        <f t="shared" si="14"/>
        <v/>
      </c>
      <c r="P76" s="189"/>
      <c r="Q76" s="7"/>
      <c r="R76" s="8" t="str">
        <f t="shared" si="7"/>
        <v/>
      </c>
      <c r="S76" s="74">
        <f t="shared" si="8"/>
        <v>0</v>
      </c>
      <c r="T76" s="19">
        <f>SUM(K76:K$79)</f>
        <v>0</v>
      </c>
      <c r="U76" s="18">
        <f t="shared" si="15"/>
        <v>0</v>
      </c>
      <c r="V76" s="75" t="e">
        <f>SUM(L76:L$79)*$V$35</f>
        <v>#N/A</v>
      </c>
      <c r="W76" s="75" t="e">
        <f t="shared" si="10"/>
        <v>#N/A</v>
      </c>
      <c r="X76" s="75" t="e">
        <f>SUM(L76:L$79)*$X$35</f>
        <v>#N/A</v>
      </c>
      <c r="Y76" s="75" t="e">
        <f t="shared" si="11"/>
        <v>#N/A</v>
      </c>
    </row>
    <row r="77" spans="2:25" ht="18" customHeight="1" x14ac:dyDescent="0.2">
      <c r="B77" s="15" t="s">
        <v>147</v>
      </c>
      <c r="C77" s="77"/>
      <c r="D77" s="70"/>
      <c r="E77" s="70"/>
      <c r="F77" s="77"/>
      <c r="G77" s="77"/>
      <c r="H77" s="77"/>
      <c r="I77" s="77"/>
      <c r="J77" s="77"/>
      <c r="K77" s="71">
        <f t="shared" si="13"/>
        <v>0</v>
      </c>
      <c r="L77" s="72" t="str">
        <f>IF(ISERROR((SUM(K77:$K$79))/O76),"",(SUM(K77:$K$79)/O76))</f>
        <v/>
      </c>
      <c r="M77" s="72">
        <f t="shared" si="5"/>
        <v>0</v>
      </c>
      <c r="N77" s="73" t="str">
        <f t="shared" si="16"/>
        <v/>
      </c>
      <c r="O77" s="195" t="str">
        <f t="shared" si="14"/>
        <v/>
      </c>
      <c r="P77" s="189"/>
      <c r="Q77" s="7"/>
      <c r="R77" s="8" t="str">
        <f t="shared" si="7"/>
        <v/>
      </c>
      <c r="S77" s="74">
        <f t="shared" si="8"/>
        <v>0</v>
      </c>
      <c r="T77" s="19">
        <f>SUM(K77:K$79)</f>
        <v>0</v>
      </c>
      <c r="U77" s="18">
        <f t="shared" si="15"/>
        <v>0</v>
      </c>
      <c r="V77" s="75" t="e">
        <f>SUM(L77:L$79)*$V$35</f>
        <v>#N/A</v>
      </c>
      <c r="W77" s="75" t="e">
        <f t="shared" si="10"/>
        <v>#N/A</v>
      </c>
      <c r="X77" s="75" t="e">
        <f>SUM(L77:L$79)*$X$35</f>
        <v>#N/A</v>
      </c>
      <c r="Y77" s="75" t="e">
        <f t="shared" si="11"/>
        <v>#N/A</v>
      </c>
    </row>
    <row r="78" spans="2:25" ht="18" customHeight="1" x14ac:dyDescent="0.2">
      <c r="B78" s="15" t="s">
        <v>148</v>
      </c>
      <c r="C78" s="77"/>
      <c r="D78" s="70"/>
      <c r="E78" s="70"/>
      <c r="F78" s="77"/>
      <c r="G78" s="77"/>
      <c r="H78" s="77"/>
      <c r="I78" s="77"/>
      <c r="J78" s="77"/>
      <c r="K78" s="71">
        <f t="shared" si="13"/>
        <v>0</v>
      </c>
      <c r="L78" s="72" t="str">
        <f>IF(ISERROR((SUM(K78:$K$79))/O77),"",(SUM(K78:$K$79)/O77))</f>
        <v/>
      </c>
      <c r="M78" s="72">
        <f t="shared" si="5"/>
        <v>0</v>
      </c>
      <c r="N78" s="73" t="str">
        <f t="shared" si="16"/>
        <v/>
      </c>
      <c r="O78" s="195" t="str">
        <f t="shared" si="14"/>
        <v/>
      </c>
      <c r="P78" s="189"/>
      <c r="Q78" s="7"/>
      <c r="R78" s="8" t="str">
        <f t="shared" si="7"/>
        <v/>
      </c>
      <c r="S78" s="74">
        <f t="shared" si="8"/>
        <v>0</v>
      </c>
      <c r="T78" s="19">
        <f>SUM(K78:K$79)</f>
        <v>0</v>
      </c>
      <c r="U78" s="18">
        <f t="shared" si="15"/>
        <v>0</v>
      </c>
      <c r="V78" s="75" t="e">
        <f>SUM(L78:L$79)*$V$35</f>
        <v>#N/A</v>
      </c>
      <c r="W78" s="75" t="e">
        <f t="shared" si="10"/>
        <v>#N/A</v>
      </c>
      <c r="X78" s="75" t="e">
        <f>SUM(L78:L$79)*$X$35</f>
        <v>#N/A</v>
      </c>
      <c r="Y78" s="75" t="e">
        <f t="shared" si="11"/>
        <v>#N/A</v>
      </c>
    </row>
    <row r="79" spans="2:25" ht="18" customHeight="1" x14ac:dyDescent="0.2">
      <c r="B79" s="15" t="s">
        <v>149</v>
      </c>
      <c r="C79" s="77"/>
      <c r="D79" s="70"/>
      <c r="E79" s="70"/>
      <c r="F79" s="77"/>
      <c r="G79" s="77"/>
      <c r="H79" s="77"/>
      <c r="I79" s="77"/>
      <c r="J79" s="77"/>
      <c r="K79" s="71">
        <f t="shared" si="13"/>
        <v>0</v>
      </c>
      <c r="L79" s="72" t="str">
        <f>IF(ISERROR((SUM(K79:$K$79))/O78),"",(SUM(K79:$K$79)/O78))</f>
        <v/>
      </c>
      <c r="M79" s="72">
        <f t="shared" si="5"/>
        <v>0</v>
      </c>
      <c r="N79" s="73" t="str">
        <f t="shared" si="16"/>
        <v/>
      </c>
      <c r="O79" s="195" t="str">
        <f t="shared" si="14"/>
        <v/>
      </c>
      <c r="P79" s="189"/>
      <c r="Q79" s="7"/>
      <c r="R79" s="8" t="str">
        <f t="shared" si="7"/>
        <v/>
      </c>
      <c r="S79" s="74">
        <f t="shared" si="8"/>
        <v>0</v>
      </c>
      <c r="T79" s="19">
        <f>SUM(K79:K$79)</f>
        <v>0</v>
      </c>
      <c r="U79" s="18">
        <f t="shared" si="15"/>
        <v>0</v>
      </c>
      <c r="V79" s="75" t="e">
        <f>SUM(L79:L$79)*$V$35</f>
        <v>#N/A</v>
      </c>
      <c r="W79" s="75" t="e">
        <f t="shared" si="10"/>
        <v>#N/A</v>
      </c>
      <c r="X79" s="75" t="e">
        <f>SUM(L79:L$79)*$X$35</f>
        <v>#N/A</v>
      </c>
      <c r="Y79" s="75" t="e">
        <f t="shared" si="11"/>
        <v>#N/A</v>
      </c>
    </row>
    <row r="80" spans="2:25" ht="33" customHeight="1" x14ac:dyDescent="0.2">
      <c r="B80" s="81" t="s">
        <v>150</v>
      </c>
      <c r="C80" s="82">
        <f>SUM(C39:C79)</f>
        <v>0</v>
      </c>
      <c r="D80" s="83"/>
      <c r="E80" s="82">
        <f t="shared" ref="E80:K80" si="17">SUM(E39,E41:E79)</f>
        <v>0</v>
      </c>
      <c r="F80" s="82">
        <f t="shared" si="17"/>
        <v>0</v>
      </c>
      <c r="G80" s="82">
        <f t="shared" si="17"/>
        <v>0</v>
      </c>
      <c r="H80" s="82">
        <f t="shared" si="17"/>
        <v>0</v>
      </c>
      <c r="I80" s="82">
        <f t="shared" si="17"/>
        <v>0</v>
      </c>
      <c r="J80" s="82">
        <f t="shared" si="17"/>
        <v>0</v>
      </c>
      <c r="K80" s="83">
        <f t="shared" si="17"/>
        <v>0</v>
      </c>
      <c r="L80" s="83"/>
      <c r="M80" s="83">
        <f>SUM(M39,M41:M79)</f>
        <v>0</v>
      </c>
      <c r="N80" s="207"/>
      <c r="O80" s="207"/>
      <c r="P80" s="207"/>
      <c r="Q80" s="7"/>
      <c r="R80" s="8"/>
      <c r="S80" s="9"/>
      <c r="T80" s="8">
        <f>SUM(K$79:K80)</f>
        <v>0</v>
      </c>
      <c r="U80" s="84">
        <f>SUM(U39:U79)</f>
        <v>0</v>
      </c>
      <c r="V80" s="11" t="e">
        <f>SUM(L$79:L80)*$V$35</f>
        <v>#N/A</v>
      </c>
      <c r="X80" s="10" t="e">
        <f>SUM(L$79:L80)*$X$35</f>
        <v>#N/A</v>
      </c>
    </row>
    <row r="81" spans="1:29" ht="28.9" customHeight="1" x14ac:dyDescent="0.2">
      <c r="B81" s="208" t="s">
        <v>151</v>
      </c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10"/>
      <c r="Q81" s="7"/>
      <c r="R81" s="8"/>
      <c r="S81" s="9"/>
      <c r="T81" s="8"/>
      <c r="U81" s="84"/>
    </row>
    <row r="82" spans="1:29" ht="18" customHeight="1" x14ac:dyDescent="0.2">
      <c r="B82" s="191" t="s">
        <v>152</v>
      </c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211"/>
      <c r="Q82" s="7"/>
      <c r="R82" s="8"/>
      <c r="S82" s="20"/>
      <c r="T82" s="20"/>
      <c r="U82" s="20"/>
      <c r="V82" s="20"/>
      <c r="W82" s="20"/>
      <c r="X82" s="20"/>
      <c r="Y82" s="20"/>
      <c r="AA82" s="69"/>
      <c r="AB82" s="69"/>
    </row>
    <row r="83" spans="1:29" s="89" customFormat="1" ht="40.15" customHeight="1" x14ac:dyDescent="0.2">
      <c r="A83" s="85"/>
      <c r="B83" s="60" t="s">
        <v>73</v>
      </c>
      <c r="C83" s="202" t="s">
        <v>74</v>
      </c>
      <c r="D83" s="203"/>
      <c r="E83" s="204" t="s">
        <v>75</v>
      </c>
      <c r="F83" s="204"/>
      <c r="G83" s="204"/>
      <c r="H83" s="204"/>
      <c r="I83" s="204"/>
      <c r="J83" s="204"/>
      <c r="K83" s="202" t="s">
        <v>76</v>
      </c>
      <c r="L83" s="212"/>
      <c r="M83" s="61" t="s">
        <v>77</v>
      </c>
      <c r="N83" s="60" t="s">
        <v>78</v>
      </c>
      <c r="O83" s="202" t="s">
        <v>79</v>
      </c>
      <c r="P83" s="206"/>
      <c r="Q83" s="86"/>
      <c r="R83" s="87"/>
      <c r="S83" s="88"/>
      <c r="T83" s="88"/>
      <c r="U83" s="88"/>
      <c r="V83" s="88"/>
      <c r="W83" s="88"/>
      <c r="X83" s="88"/>
      <c r="Y83" s="88"/>
      <c r="AA83" s="90"/>
      <c r="AB83" s="90"/>
    </row>
    <row r="84" spans="1:29" ht="18" customHeight="1" x14ac:dyDescent="0.2">
      <c r="B84" s="15" t="s">
        <v>13</v>
      </c>
      <c r="C84" s="15" t="s">
        <v>81</v>
      </c>
      <c r="D84" s="15" t="s">
        <v>82</v>
      </c>
      <c r="E84" s="15" t="s">
        <v>21</v>
      </c>
      <c r="F84" s="15" t="s">
        <v>24</v>
      </c>
      <c r="G84" s="15" t="s">
        <v>25</v>
      </c>
      <c r="H84" s="15" t="s">
        <v>26</v>
      </c>
      <c r="I84" s="15" t="s">
        <v>27</v>
      </c>
      <c r="J84" s="15" t="s">
        <v>33</v>
      </c>
      <c r="K84" s="15" t="s">
        <v>18</v>
      </c>
      <c r="L84" s="15" t="s">
        <v>83</v>
      </c>
      <c r="M84" s="15" t="s">
        <v>84</v>
      </c>
      <c r="N84" s="68" t="s">
        <v>85</v>
      </c>
      <c r="O84" s="188" t="s">
        <v>84</v>
      </c>
      <c r="P84" s="189"/>
      <c r="Q84" s="7"/>
      <c r="R84" s="8"/>
      <c r="S84" s="20"/>
      <c r="T84" s="20"/>
      <c r="U84" s="20"/>
      <c r="V84" s="20"/>
      <c r="W84" s="20"/>
      <c r="X84" s="20"/>
      <c r="Y84" s="20"/>
      <c r="AA84" s="69"/>
      <c r="AB84" s="69"/>
    </row>
    <row r="85" spans="1:29" ht="18" customHeight="1" x14ac:dyDescent="0.2">
      <c r="B85" s="15" t="s">
        <v>153</v>
      </c>
      <c r="C85" s="77"/>
      <c r="D85" s="70"/>
      <c r="E85" s="70"/>
      <c r="F85" s="77"/>
      <c r="G85" s="77"/>
      <c r="H85" s="77"/>
      <c r="I85" s="77"/>
      <c r="J85" s="77"/>
      <c r="K85" s="71">
        <f>SUMPRODUCT(E85:J85,E$36:J$36)</f>
        <v>0</v>
      </c>
      <c r="L85" s="72" t="str">
        <f>IF(ISERROR((SUM(K85:$K$114))/O39),"",(SUM(K85:$K$114)/O39))</f>
        <v/>
      </c>
      <c r="M85" s="72">
        <f t="shared" ref="M85:M114" si="18">U85</f>
        <v>0</v>
      </c>
      <c r="N85" s="78" t="str">
        <f t="shared" ref="N85:N111" si="19">IF(AND(D85=Z92,L85&lt;$AD$46),"Yes",IF(AND(D85=$Z$45,L85&lt;$AD$45),"Yes",IF(AND(D85=$Z$44,L85&lt;$AD$44),"Yes",IF(AND(D85=$Z$43,L85&lt;$AD$43),"Yes",IF(AND(D85=$Z$42,L85&lt;$AD$42),"Yes",IF(AND(D85=$Z$41,L85&lt;$AD$41),"Yes",IF(L85="","","No")))))))</f>
        <v/>
      </c>
      <c r="O85" s="213">
        <f>IF(ISERROR(O39-$U85),"",O39-$U85)</f>
        <v>0</v>
      </c>
      <c r="P85" s="214"/>
      <c r="R85" s="8" t="str">
        <f t="shared" ref="R85:R114" si="20">IF(D85="#8/2",$AC$41,(IF(D85="#10/2",$AC$42,(IF(D85="#12/2",$AC$43,(IF(D85="#14/2",$AC$44,(IF(D85="#16/2",$AC$45,(IF(D85="#18/2",$AC$46,"")))))))))))</f>
        <v/>
      </c>
      <c r="S85" s="74">
        <f t="shared" ref="S85:S114" si="21">10.55*C85*2/(105530*0.79304^D85)</f>
        <v>0</v>
      </c>
      <c r="T85" s="19">
        <f>SUM(K$79:K85)</f>
        <v>0</v>
      </c>
      <c r="U85" s="18">
        <f t="shared" ref="U85:U114" si="22">IF(ISERROR(PRODUCT(R85,L85,C85)),0,(PRODUCT(R85,L85,C85)))</f>
        <v>0</v>
      </c>
      <c r="V85" s="75" t="e">
        <f>SUM(L$79:L85)*$V$35</f>
        <v>#N/A</v>
      </c>
      <c r="W85" s="75" t="e">
        <f t="shared" ref="W85:W114" si="23">S85*V85</f>
        <v>#N/A</v>
      </c>
      <c r="X85" s="75" t="e">
        <f>SUM(L$79:L85)*$X$35</f>
        <v>#N/A</v>
      </c>
      <c r="Y85" s="75" t="e">
        <f t="shared" ref="Y85:Y114" si="24">S85*X85</f>
        <v>#N/A</v>
      </c>
      <c r="AA85" s="79" t="s">
        <v>98</v>
      </c>
      <c r="AB85" s="69">
        <v>6.4000000000000005E-4</v>
      </c>
      <c r="AC85" s="12">
        <f t="shared" ref="AC85:AC90" si="25">AB85*2</f>
        <v>1.2800000000000001E-3</v>
      </c>
    </row>
    <row r="86" spans="1:29" ht="18" customHeight="1" x14ac:dyDescent="0.2">
      <c r="B86" s="15" t="s">
        <v>154</v>
      </c>
      <c r="C86" s="77"/>
      <c r="D86" s="70"/>
      <c r="E86" s="70"/>
      <c r="F86" s="77"/>
      <c r="G86" s="77"/>
      <c r="H86" s="77"/>
      <c r="I86" s="77"/>
      <c r="J86" s="77"/>
      <c r="K86" s="71">
        <f t="shared" ref="K86:K113" si="26">SUMPRODUCT(E86:J86,E$36:J$36)</f>
        <v>0</v>
      </c>
      <c r="L86" s="72" t="str">
        <f>IF(ISERROR((SUM(K86:$K$114))/O85),"",(SUM(K86:$K$114))/O85)</f>
        <v/>
      </c>
      <c r="M86" s="72">
        <f t="shared" si="18"/>
        <v>0</v>
      </c>
      <c r="N86" s="78" t="str">
        <f t="shared" si="19"/>
        <v/>
      </c>
      <c r="O86" s="213" t="str">
        <f>IF(C86=0,"",O85-$U86)</f>
        <v/>
      </c>
      <c r="P86" s="214"/>
      <c r="R86" s="8" t="str">
        <f t="shared" si="20"/>
        <v/>
      </c>
      <c r="S86" s="74">
        <f t="shared" si="21"/>
        <v>0</v>
      </c>
      <c r="T86" s="19">
        <f>SUM(K$79:K86)</f>
        <v>0</v>
      </c>
      <c r="U86" s="18">
        <f t="shared" si="22"/>
        <v>0</v>
      </c>
      <c r="V86" s="75" t="e">
        <f>SUM(L$79:L86)*$V$35</f>
        <v>#N/A</v>
      </c>
      <c r="W86" s="75" t="e">
        <f t="shared" si="23"/>
        <v>#N/A</v>
      </c>
      <c r="X86" s="75" t="e">
        <f>SUM(L$79:L86)*$X$35</f>
        <v>#N/A</v>
      </c>
      <c r="Y86" s="75" t="e">
        <f t="shared" si="24"/>
        <v>#N/A</v>
      </c>
      <c r="AA86" s="79" t="s">
        <v>101</v>
      </c>
      <c r="AB86" s="69">
        <v>1.08E-3</v>
      </c>
      <c r="AC86" s="12">
        <f t="shared" si="25"/>
        <v>2.16E-3</v>
      </c>
    </row>
    <row r="87" spans="1:29" ht="18" customHeight="1" x14ac:dyDescent="0.2">
      <c r="B87" s="15" t="s">
        <v>155</v>
      </c>
      <c r="C87" s="77"/>
      <c r="D87" s="70"/>
      <c r="E87" s="70"/>
      <c r="F87" s="77"/>
      <c r="G87" s="77"/>
      <c r="H87" s="77"/>
      <c r="I87" s="77"/>
      <c r="J87" s="77"/>
      <c r="K87" s="71">
        <f t="shared" si="26"/>
        <v>0</v>
      </c>
      <c r="L87" s="72" t="str">
        <f>IF(ISERROR((SUM(K87:$K$114))/O86),"",(SUM(K87:$K$114))/O86)</f>
        <v/>
      </c>
      <c r="M87" s="72">
        <f t="shared" si="18"/>
        <v>0</v>
      </c>
      <c r="N87" s="78" t="str">
        <f t="shared" si="19"/>
        <v/>
      </c>
      <c r="O87" s="213" t="str">
        <f t="shared" ref="O87:O114" si="27">IF(C87=0,"",O86-$U87)</f>
        <v/>
      </c>
      <c r="P87" s="214"/>
      <c r="R87" s="8" t="str">
        <f t="shared" si="20"/>
        <v/>
      </c>
      <c r="S87" s="74">
        <f t="shared" si="21"/>
        <v>0</v>
      </c>
      <c r="T87" s="19">
        <f>SUM(K$79:K87)</f>
        <v>0</v>
      </c>
      <c r="U87" s="18">
        <f t="shared" si="22"/>
        <v>0</v>
      </c>
      <c r="V87" s="75" t="e">
        <f>SUM(L$79:L87)*$V$35</f>
        <v>#N/A</v>
      </c>
      <c r="W87" s="75" t="e">
        <f t="shared" si="23"/>
        <v>#N/A</v>
      </c>
      <c r="X87" s="75" t="e">
        <f>SUM(L$79:L87)*$X$35</f>
        <v>#N/A</v>
      </c>
      <c r="Y87" s="75" t="e">
        <f t="shared" si="24"/>
        <v>#N/A</v>
      </c>
      <c r="AA87" s="79" t="s">
        <v>104</v>
      </c>
      <c r="AB87" s="69">
        <v>1.6199999999999999E-3</v>
      </c>
      <c r="AC87" s="12">
        <f t="shared" si="25"/>
        <v>3.2399999999999998E-3</v>
      </c>
    </row>
    <row r="88" spans="1:29" ht="18" customHeight="1" x14ac:dyDescent="0.2">
      <c r="B88" s="15" t="s">
        <v>156</v>
      </c>
      <c r="C88" s="77"/>
      <c r="D88" s="70"/>
      <c r="E88" s="70"/>
      <c r="F88" s="77"/>
      <c r="G88" s="77"/>
      <c r="H88" s="77"/>
      <c r="I88" s="77"/>
      <c r="J88" s="77"/>
      <c r="K88" s="71">
        <f t="shared" si="26"/>
        <v>0</v>
      </c>
      <c r="L88" s="72" t="str">
        <f>IF(ISERROR((SUM(K88:$K$114))/O87),"",(SUM(K88:$K$114))/O87)</f>
        <v/>
      </c>
      <c r="M88" s="72">
        <f t="shared" si="18"/>
        <v>0</v>
      </c>
      <c r="N88" s="78" t="str">
        <f t="shared" si="19"/>
        <v/>
      </c>
      <c r="O88" s="213" t="str">
        <f t="shared" si="27"/>
        <v/>
      </c>
      <c r="P88" s="214"/>
      <c r="R88" s="8" t="str">
        <f t="shared" si="20"/>
        <v/>
      </c>
      <c r="S88" s="74">
        <f t="shared" si="21"/>
        <v>0</v>
      </c>
      <c r="T88" s="19">
        <f>SUM(K$79:K88)</f>
        <v>0</v>
      </c>
      <c r="U88" s="18">
        <f t="shared" si="22"/>
        <v>0</v>
      </c>
      <c r="V88" s="75" t="e">
        <f>SUM(L$79:L88)*$V$35</f>
        <v>#N/A</v>
      </c>
      <c r="W88" s="75" t="e">
        <f t="shared" si="23"/>
        <v>#N/A</v>
      </c>
      <c r="X88" s="75" t="e">
        <f>SUM(L$79:L88)*$X$35</f>
        <v>#N/A</v>
      </c>
      <c r="Y88" s="75" t="e">
        <f t="shared" si="24"/>
        <v>#N/A</v>
      </c>
      <c r="AA88" s="79" t="s">
        <v>107</v>
      </c>
      <c r="AB88" s="69">
        <v>2.5249999999999999E-3</v>
      </c>
      <c r="AC88" s="12">
        <f t="shared" si="25"/>
        <v>5.0499999999999998E-3</v>
      </c>
    </row>
    <row r="89" spans="1:29" ht="18" customHeight="1" x14ac:dyDescent="0.2">
      <c r="B89" s="15" t="s">
        <v>157</v>
      </c>
      <c r="C89" s="77"/>
      <c r="D89" s="70"/>
      <c r="E89" s="70"/>
      <c r="F89" s="77"/>
      <c r="G89" s="77"/>
      <c r="H89" s="77"/>
      <c r="I89" s="77"/>
      <c r="J89" s="77"/>
      <c r="K89" s="71">
        <f t="shared" si="26"/>
        <v>0</v>
      </c>
      <c r="L89" s="72" t="str">
        <f>IF(ISERROR((SUM(K89:$K$114))/O88),"",(SUM(K89:$K$114))/O88)</f>
        <v/>
      </c>
      <c r="M89" s="72">
        <f t="shared" si="18"/>
        <v>0</v>
      </c>
      <c r="N89" s="78" t="str">
        <f t="shared" si="19"/>
        <v/>
      </c>
      <c r="O89" s="213" t="str">
        <f t="shared" si="27"/>
        <v/>
      </c>
      <c r="P89" s="214"/>
      <c r="R89" s="8" t="str">
        <f t="shared" si="20"/>
        <v/>
      </c>
      <c r="S89" s="74">
        <f t="shared" si="21"/>
        <v>0</v>
      </c>
      <c r="T89" s="19">
        <f>SUM(K$79:K89)</f>
        <v>0</v>
      </c>
      <c r="U89" s="18">
        <f t="shared" si="22"/>
        <v>0</v>
      </c>
      <c r="V89" s="75" t="e">
        <f>SUM(L$79:L89)*$V$35</f>
        <v>#N/A</v>
      </c>
      <c r="W89" s="75" t="e">
        <f t="shared" si="23"/>
        <v>#N/A</v>
      </c>
      <c r="X89" s="75" t="e">
        <f>SUM(L$79:L89)*$X$35</f>
        <v>#N/A</v>
      </c>
      <c r="Y89" s="75" t="e">
        <f t="shared" si="24"/>
        <v>#N/A</v>
      </c>
      <c r="AA89" s="79" t="s">
        <v>110</v>
      </c>
      <c r="AB89" s="69">
        <v>4.0159999999999996E-3</v>
      </c>
      <c r="AC89" s="12">
        <f t="shared" si="25"/>
        <v>8.0319999999999992E-3</v>
      </c>
    </row>
    <row r="90" spans="1:29" ht="18" customHeight="1" x14ac:dyDescent="0.2">
      <c r="B90" s="15" t="s">
        <v>158</v>
      </c>
      <c r="C90" s="77"/>
      <c r="D90" s="70"/>
      <c r="E90" s="70"/>
      <c r="F90" s="77"/>
      <c r="G90" s="77"/>
      <c r="H90" s="77"/>
      <c r="I90" s="77"/>
      <c r="J90" s="77"/>
      <c r="K90" s="71">
        <f t="shared" si="26"/>
        <v>0</v>
      </c>
      <c r="L90" s="72" t="str">
        <f>IF(ISERROR((SUM(K90:$K$114))/O89),"",(SUM(K90:$K$114))/O89)</f>
        <v/>
      </c>
      <c r="M90" s="72">
        <f t="shared" si="18"/>
        <v>0</v>
      </c>
      <c r="N90" s="78" t="str">
        <f t="shared" si="19"/>
        <v/>
      </c>
      <c r="O90" s="213" t="str">
        <f t="shared" si="27"/>
        <v/>
      </c>
      <c r="P90" s="214"/>
      <c r="R90" s="8" t="str">
        <f t="shared" si="20"/>
        <v/>
      </c>
      <c r="S90" s="74">
        <f t="shared" si="21"/>
        <v>0</v>
      </c>
      <c r="T90" s="19">
        <f>SUM(K$79:K90)</f>
        <v>0</v>
      </c>
      <c r="U90" s="18">
        <f t="shared" si="22"/>
        <v>0</v>
      </c>
      <c r="V90" s="75" t="e">
        <f>SUM(L$79:L90)*$V$35</f>
        <v>#N/A</v>
      </c>
      <c r="W90" s="75" t="e">
        <f t="shared" si="23"/>
        <v>#N/A</v>
      </c>
      <c r="X90" s="75" t="e">
        <f>SUM(L$79:L90)*$X$35</f>
        <v>#N/A</v>
      </c>
      <c r="Y90" s="75" t="e">
        <f t="shared" si="24"/>
        <v>#N/A</v>
      </c>
      <c r="AA90" s="79" t="s">
        <v>113</v>
      </c>
      <c r="AB90" s="69">
        <v>6.3850000000000001E-3</v>
      </c>
      <c r="AC90" s="12">
        <f t="shared" si="25"/>
        <v>1.277E-2</v>
      </c>
    </row>
    <row r="91" spans="1:29" ht="18" customHeight="1" x14ac:dyDescent="0.2">
      <c r="B91" s="15" t="s">
        <v>159</v>
      </c>
      <c r="C91" s="77"/>
      <c r="D91" s="70"/>
      <c r="E91" s="70"/>
      <c r="F91" s="77"/>
      <c r="G91" s="77"/>
      <c r="H91" s="77"/>
      <c r="I91" s="77"/>
      <c r="J91" s="77"/>
      <c r="K91" s="71">
        <f t="shared" si="26"/>
        <v>0</v>
      </c>
      <c r="L91" s="72" t="str">
        <f>IF(ISERROR((SUM(K91:$K$114))/O90),"",(SUM(K91:$K$114))/O90)</f>
        <v/>
      </c>
      <c r="M91" s="72">
        <f t="shared" si="18"/>
        <v>0</v>
      </c>
      <c r="N91" s="78" t="str">
        <f t="shared" si="19"/>
        <v/>
      </c>
      <c r="O91" s="213" t="str">
        <f t="shared" si="27"/>
        <v/>
      </c>
      <c r="P91" s="214"/>
      <c r="R91" s="8" t="str">
        <f t="shared" si="20"/>
        <v/>
      </c>
      <c r="S91" s="74">
        <f t="shared" si="21"/>
        <v>0</v>
      </c>
      <c r="T91" s="19">
        <f>SUM(K$79:K91)</f>
        <v>0</v>
      </c>
      <c r="U91" s="18">
        <f t="shared" si="22"/>
        <v>0</v>
      </c>
      <c r="V91" s="75" t="e">
        <f>SUM(L$79:L91)*$V$35</f>
        <v>#N/A</v>
      </c>
      <c r="W91" s="75" t="e">
        <f t="shared" si="23"/>
        <v>#N/A</v>
      </c>
      <c r="X91" s="75" t="e">
        <f>SUM(L$79:L91)*$X$35</f>
        <v>#N/A</v>
      </c>
      <c r="Y91" s="75" t="e">
        <f t="shared" si="24"/>
        <v>#N/A</v>
      </c>
      <c r="AA91" s="79"/>
      <c r="AB91" s="69"/>
    </row>
    <row r="92" spans="1:29" ht="18" customHeight="1" x14ac:dyDescent="0.2">
      <c r="B92" s="15" t="s">
        <v>160</v>
      </c>
      <c r="C92" s="77"/>
      <c r="D92" s="70"/>
      <c r="E92" s="70"/>
      <c r="F92" s="77"/>
      <c r="G92" s="77"/>
      <c r="H92" s="77"/>
      <c r="I92" s="77"/>
      <c r="J92" s="77"/>
      <c r="K92" s="71">
        <f t="shared" si="26"/>
        <v>0</v>
      </c>
      <c r="L92" s="72" t="str">
        <f>IF(ISERROR((SUM(K92:$K$114))/O91),"",(SUM(K92:$K$114))/O91)</f>
        <v/>
      </c>
      <c r="M92" s="72">
        <f t="shared" si="18"/>
        <v>0</v>
      </c>
      <c r="N92" s="78" t="str">
        <f t="shared" si="19"/>
        <v/>
      </c>
      <c r="O92" s="213" t="str">
        <f t="shared" si="27"/>
        <v/>
      </c>
      <c r="P92" s="214"/>
      <c r="R92" s="8" t="str">
        <f t="shared" si="20"/>
        <v/>
      </c>
      <c r="S92" s="74">
        <f t="shared" si="21"/>
        <v>0</v>
      </c>
      <c r="T92" s="19">
        <f>SUM(K$79:K92)</f>
        <v>0</v>
      </c>
      <c r="U92" s="18">
        <f t="shared" si="22"/>
        <v>0</v>
      </c>
      <c r="V92" s="75" t="e">
        <f>SUM(L$79:L92)*$V$35</f>
        <v>#N/A</v>
      </c>
      <c r="W92" s="75" t="e">
        <f t="shared" si="23"/>
        <v>#N/A</v>
      </c>
      <c r="X92" s="75" t="e">
        <f>SUM(L$79:L92)*$X$35</f>
        <v>#N/A</v>
      </c>
      <c r="Y92" s="75" t="e">
        <f t="shared" si="24"/>
        <v>#N/A</v>
      </c>
      <c r="AA92" s="79" t="s">
        <v>116</v>
      </c>
      <c r="AB92" s="69"/>
    </row>
    <row r="93" spans="1:29" ht="18" customHeight="1" x14ac:dyDescent="0.2">
      <c r="B93" s="15" t="s">
        <v>161</v>
      </c>
      <c r="C93" s="77"/>
      <c r="D93" s="70"/>
      <c r="E93" s="70"/>
      <c r="F93" s="77"/>
      <c r="G93" s="77"/>
      <c r="H93" s="77"/>
      <c r="I93" s="77"/>
      <c r="J93" s="77"/>
      <c r="K93" s="71">
        <f t="shared" si="26"/>
        <v>0</v>
      </c>
      <c r="L93" s="72" t="str">
        <f>IF(ISERROR((SUM(K93:$K$114))/O92),"",(SUM(K93:$K$114))/O92)</f>
        <v/>
      </c>
      <c r="M93" s="72">
        <f t="shared" si="18"/>
        <v>0</v>
      </c>
      <c r="N93" s="78" t="str">
        <f t="shared" si="19"/>
        <v/>
      </c>
      <c r="O93" s="213" t="str">
        <f t="shared" si="27"/>
        <v/>
      </c>
      <c r="P93" s="214"/>
      <c r="R93" s="8" t="str">
        <f t="shared" si="20"/>
        <v/>
      </c>
      <c r="S93" s="74">
        <f t="shared" si="21"/>
        <v>0</v>
      </c>
      <c r="T93" s="19">
        <f>SUM(K$79:K93)</f>
        <v>0</v>
      </c>
      <c r="U93" s="18">
        <f t="shared" si="22"/>
        <v>0</v>
      </c>
      <c r="V93" s="75" t="e">
        <f>SUM(L$79:L93)*$V$35</f>
        <v>#N/A</v>
      </c>
      <c r="W93" s="75" t="e">
        <f t="shared" si="23"/>
        <v>#N/A</v>
      </c>
      <c r="X93" s="75" t="e">
        <f>SUM(L$79:L93)*$X$35</f>
        <v>#N/A</v>
      </c>
      <c r="Y93" s="75" t="e">
        <f t="shared" si="24"/>
        <v>#N/A</v>
      </c>
      <c r="AA93" s="79"/>
      <c r="AB93" s="69"/>
    </row>
    <row r="94" spans="1:29" ht="18" customHeight="1" x14ac:dyDescent="0.2">
      <c r="B94" s="15" t="s">
        <v>162</v>
      </c>
      <c r="C94" s="77"/>
      <c r="D94" s="70"/>
      <c r="E94" s="70"/>
      <c r="F94" s="77"/>
      <c r="G94" s="77"/>
      <c r="H94" s="77"/>
      <c r="I94" s="77"/>
      <c r="J94" s="77"/>
      <c r="K94" s="71">
        <f t="shared" si="26"/>
        <v>0</v>
      </c>
      <c r="L94" s="72" t="str">
        <f>IF(ISERROR((SUM(K94:$K$114))/O93),"",(SUM(K94:$K$114))/O93)</f>
        <v/>
      </c>
      <c r="M94" s="72">
        <f t="shared" si="18"/>
        <v>0</v>
      </c>
      <c r="N94" s="78" t="str">
        <f t="shared" si="19"/>
        <v/>
      </c>
      <c r="O94" s="213" t="str">
        <f t="shared" si="27"/>
        <v/>
      </c>
      <c r="P94" s="214"/>
      <c r="R94" s="8" t="str">
        <f t="shared" si="20"/>
        <v/>
      </c>
      <c r="S94" s="74">
        <f t="shared" si="21"/>
        <v>0</v>
      </c>
      <c r="T94" s="19">
        <f>SUM(K$79:K94)</f>
        <v>0</v>
      </c>
      <c r="U94" s="18">
        <f t="shared" si="22"/>
        <v>0</v>
      </c>
      <c r="V94" s="75" t="e">
        <f>SUM(L$79:L94)*$V$35</f>
        <v>#N/A</v>
      </c>
      <c r="W94" s="75" t="e">
        <f t="shared" si="23"/>
        <v>#N/A</v>
      </c>
      <c r="X94" s="75" t="e">
        <f>SUM(L$79:L94)*$X$35</f>
        <v>#N/A</v>
      </c>
      <c r="Y94" s="75" t="e">
        <f t="shared" si="24"/>
        <v>#N/A</v>
      </c>
      <c r="AA94" s="79"/>
      <c r="AB94" s="69"/>
    </row>
    <row r="95" spans="1:29" ht="18" customHeight="1" x14ac:dyDescent="0.2">
      <c r="B95" s="15" t="s">
        <v>163</v>
      </c>
      <c r="C95" s="77"/>
      <c r="D95" s="70"/>
      <c r="E95" s="70"/>
      <c r="F95" s="77"/>
      <c r="G95" s="77"/>
      <c r="H95" s="77"/>
      <c r="I95" s="77"/>
      <c r="J95" s="77"/>
      <c r="K95" s="71">
        <f t="shared" si="26"/>
        <v>0</v>
      </c>
      <c r="L95" s="72" t="str">
        <f>IF(ISERROR((SUM(K95:$K$114))/O94),"",(SUM(K95:$K$114))/O94)</f>
        <v/>
      </c>
      <c r="M95" s="72">
        <f t="shared" si="18"/>
        <v>0</v>
      </c>
      <c r="N95" s="78" t="str">
        <f t="shared" si="19"/>
        <v/>
      </c>
      <c r="O95" s="213" t="str">
        <f t="shared" si="27"/>
        <v/>
      </c>
      <c r="P95" s="214"/>
      <c r="R95" s="8" t="str">
        <f t="shared" si="20"/>
        <v/>
      </c>
      <c r="S95" s="74">
        <f t="shared" si="21"/>
        <v>0</v>
      </c>
      <c r="T95" s="19">
        <f>SUM(K$79:K95)</f>
        <v>0</v>
      </c>
      <c r="U95" s="18">
        <f t="shared" si="22"/>
        <v>0</v>
      </c>
      <c r="V95" s="75" t="e">
        <f>SUM(L$79:L95)*$V$35</f>
        <v>#N/A</v>
      </c>
      <c r="W95" s="75" t="e">
        <f t="shared" si="23"/>
        <v>#N/A</v>
      </c>
      <c r="X95" s="75" t="e">
        <f>SUM(L$79:L95)*$X$35</f>
        <v>#N/A</v>
      </c>
      <c r="Y95" s="75" t="e">
        <f t="shared" si="24"/>
        <v>#N/A</v>
      </c>
      <c r="AA95" s="79"/>
      <c r="AB95" s="69"/>
    </row>
    <row r="96" spans="1:29" ht="18" customHeight="1" x14ac:dyDescent="0.2">
      <c r="B96" s="15" t="s">
        <v>164</v>
      </c>
      <c r="C96" s="77"/>
      <c r="D96" s="70"/>
      <c r="E96" s="70"/>
      <c r="F96" s="77"/>
      <c r="G96" s="77"/>
      <c r="H96" s="77"/>
      <c r="I96" s="77"/>
      <c r="J96" s="77"/>
      <c r="K96" s="71">
        <f t="shared" si="26"/>
        <v>0</v>
      </c>
      <c r="L96" s="72" t="str">
        <f>IF(ISERROR((SUM(K96:$K$114))/O95),"",(SUM(K96:$K$114))/O95)</f>
        <v/>
      </c>
      <c r="M96" s="72">
        <f t="shared" si="18"/>
        <v>0</v>
      </c>
      <c r="N96" s="78" t="str">
        <f t="shared" si="19"/>
        <v/>
      </c>
      <c r="O96" s="213" t="str">
        <f t="shared" si="27"/>
        <v/>
      </c>
      <c r="P96" s="214"/>
      <c r="Q96" s="7"/>
      <c r="R96" s="8" t="str">
        <f t="shared" si="20"/>
        <v/>
      </c>
      <c r="S96" s="74">
        <f t="shared" si="21"/>
        <v>0</v>
      </c>
      <c r="T96" s="19">
        <f>SUM(K$79:K96)</f>
        <v>0</v>
      </c>
      <c r="U96" s="18">
        <f t="shared" si="22"/>
        <v>0</v>
      </c>
      <c r="V96" s="75" t="e">
        <f>SUM(L$79:L96)*$V$35</f>
        <v>#N/A</v>
      </c>
      <c r="W96" s="75" t="e">
        <f t="shared" si="23"/>
        <v>#N/A</v>
      </c>
      <c r="X96" s="75" t="e">
        <f>SUM(L$79:L96)*$X$35</f>
        <v>#N/A</v>
      </c>
      <c r="Y96" s="75" t="e">
        <f t="shared" si="24"/>
        <v>#N/A</v>
      </c>
      <c r="AA96" s="69"/>
      <c r="AB96" s="69"/>
    </row>
    <row r="97" spans="2:28" ht="18" customHeight="1" x14ac:dyDescent="0.2">
      <c r="B97" s="15" t="s">
        <v>165</v>
      </c>
      <c r="C97" s="77"/>
      <c r="D97" s="70"/>
      <c r="E97" s="70"/>
      <c r="F97" s="77"/>
      <c r="G97" s="77"/>
      <c r="H97" s="77"/>
      <c r="I97" s="77"/>
      <c r="J97" s="77"/>
      <c r="K97" s="71">
        <f t="shared" si="26"/>
        <v>0</v>
      </c>
      <c r="L97" s="72" t="str">
        <f>IF(ISERROR((SUM(K97:$K$114))/O96),"",(SUM(K97:$K$114))/O96)</f>
        <v/>
      </c>
      <c r="M97" s="72">
        <f t="shared" si="18"/>
        <v>0</v>
      </c>
      <c r="N97" s="78" t="str">
        <f t="shared" si="19"/>
        <v/>
      </c>
      <c r="O97" s="213" t="str">
        <f t="shared" si="27"/>
        <v/>
      </c>
      <c r="P97" s="214"/>
      <c r="Q97" s="7"/>
      <c r="R97" s="8" t="str">
        <f t="shared" si="20"/>
        <v/>
      </c>
      <c r="S97" s="74">
        <f t="shared" si="21"/>
        <v>0</v>
      </c>
      <c r="T97" s="19">
        <f>SUM(K$79:K97)</f>
        <v>0</v>
      </c>
      <c r="U97" s="18">
        <f t="shared" si="22"/>
        <v>0</v>
      </c>
      <c r="V97" s="75" t="e">
        <f>SUM(L$79:L97)*$V$35</f>
        <v>#N/A</v>
      </c>
      <c r="W97" s="75" t="e">
        <f t="shared" si="23"/>
        <v>#N/A</v>
      </c>
      <c r="X97" s="75" t="e">
        <f>SUM(L$79:L97)*$X$35</f>
        <v>#N/A</v>
      </c>
      <c r="Y97" s="75" t="e">
        <f t="shared" si="24"/>
        <v>#N/A</v>
      </c>
      <c r="AA97" s="69"/>
      <c r="AB97" s="69"/>
    </row>
    <row r="98" spans="2:28" ht="18" customHeight="1" x14ac:dyDescent="0.2">
      <c r="B98" s="15" t="s">
        <v>166</v>
      </c>
      <c r="C98" s="77"/>
      <c r="D98" s="70"/>
      <c r="E98" s="70"/>
      <c r="F98" s="77"/>
      <c r="G98" s="77"/>
      <c r="H98" s="77"/>
      <c r="I98" s="77"/>
      <c r="J98" s="77"/>
      <c r="K98" s="71">
        <f t="shared" si="26"/>
        <v>0</v>
      </c>
      <c r="L98" s="72" t="str">
        <f>IF(ISERROR((SUM(K98:$K$114))/O97),"",(SUM(K98:$K$114))/O97)</f>
        <v/>
      </c>
      <c r="M98" s="72">
        <f t="shared" si="18"/>
        <v>0</v>
      </c>
      <c r="N98" s="78" t="str">
        <f t="shared" si="19"/>
        <v/>
      </c>
      <c r="O98" s="213" t="str">
        <f t="shared" si="27"/>
        <v/>
      </c>
      <c r="P98" s="214"/>
      <c r="Q98" s="7"/>
      <c r="R98" s="8" t="str">
        <f t="shared" si="20"/>
        <v/>
      </c>
      <c r="S98" s="74">
        <f t="shared" si="21"/>
        <v>0</v>
      </c>
      <c r="T98" s="19">
        <f>SUM(K$79:K98)</f>
        <v>0</v>
      </c>
      <c r="U98" s="18">
        <f t="shared" si="22"/>
        <v>0</v>
      </c>
      <c r="V98" s="75" t="e">
        <f>SUM(L$79:L98)*$V$35</f>
        <v>#N/A</v>
      </c>
      <c r="W98" s="75" t="e">
        <f t="shared" si="23"/>
        <v>#N/A</v>
      </c>
      <c r="X98" s="75" t="e">
        <f>SUM(L$79:L98)*$X$35</f>
        <v>#N/A</v>
      </c>
      <c r="Y98" s="75" t="e">
        <f t="shared" si="24"/>
        <v>#N/A</v>
      </c>
      <c r="AA98" s="69"/>
      <c r="AB98" s="69"/>
    </row>
    <row r="99" spans="2:28" ht="18" customHeight="1" x14ac:dyDescent="0.2">
      <c r="B99" s="15" t="s">
        <v>167</v>
      </c>
      <c r="C99" s="77"/>
      <c r="D99" s="70"/>
      <c r="E99" s="70"/>
      <c r="F99" s="77"/>
      <c r="G99" s="77"/>
      <c r="H99" s="77"/>
      <c r="I99" s="77"/>
      <c r="J99" s="77"/>
      <c r="K99" s="71">
        <f t="shared" si="26"/>
        <v>0</v>
      </c>
      <c r="L99" s="72" t="str">
        <f>IF(ISERROR((SUM(K99:$K$114))/O98),"",(SUM(K99:$K$114))/O98)</f>
        <v/>
      </c>
      <c r="M99" s="72">
        <f t="shared" si="18"/>
        <v>0</v>
      </c>
      <c r="N99" s="78" t="str">
        <f t="shared" si="19"/>
        <v/>
      </c>
      <c r="O99" s="213" t="str">
        <f t="shared" si="27"/>
        <v/>
      </c>
      <c r="P99" s="214"/>
      <c r="Q99" s="7"/>
      <c r="R99" s="8" t="str">
        <f t="shared" si="20"/>
        <v/>
      </c>
      <c r="S99" s="74">
        <f t="shared" si="21"/>
        <v>0</v>
      </c>
      <c r="T99" s="19">
        <f>SUM(K$79:K99)</f>
        <v>0</v>
      </c>
      <c r="U99" s="18">
        <f t="shared" si="22"/>
        <v>0</v>
      </c>
      <c r="V99" s="75" t="e">
        <f>SUM(L$79:L99)*$V$35</f>
        <v>#N/A</v>
      </c>
      <c r="W99" s="75" t="e">
        <f t="shared" si="23"/>
        <v>#N/A</v>
      </c>
      <c r="X99" s="75" t="e">
        <f>SUM(L$79:L99)*$X$35</f>
        <v>#N/A</v>
      </c>
      <c r="Y99" s="75" t="e">
        <f t="shared" si="24"/>
        <v>#N/A</v>
      </c>
      <c r="AA99" s="69"/>
      <c r="AB99" s="69"/>
    </row>
    <row r="100" spans="2:28" ht="18" customHeight="1" x14ac:dyDescent="0.2">
      <c r="B100" s="15" t="s">
        <v>168</v>
      </c>
      <c r="C100" s="77"/>
      <c r="D100" s="70"/>
      <c r="E100" s="70"/>
      <c r="F100" s="77"/>
      <c r="G100" s="77"/>
      <c r="H100" s="77"/>
      <c r="I100" s="77"/>
      <c r="J100" s="77"/>
      <c r="K100" s="71">
        <f t="shared" si="26"/>
        <v>0</v>
      </c>
      <c r="L100" s="72" t="str">
        <f>IF(ISERROR((SUM(K100:$K$114))/O99),"",(SUM(K100:$K$114))/O99)</f>
        <v/>
      </c>
      <c r="M100" s="72">
        <f t="shared" si="18"/>
        <v>0</v>
      </c>
      <c r="N100" s="78" t="str">
        <f t="shared" si="19"/>
        <v/>
      </c>
      <c r="O100" s="213" t="str">
        <f t="shared" si="27"/>
        <v/>
      </c>
      <c r="P100" s="214"/>
      <c r="Q100" s="7"/>
      <c r="R100" s="8" t="str">
        <f t="shared" si="20"/>
        <v/>
      </c>
      <c r="S100" s="74">
        <f t="shared" si="21"/>
        <v>0</v>
      </c>
      <c r="T100" s="19">
        <f>SUM(K$79:K100)</f>
        <v>0</v>
      </c>
      <c r="U100" s="18">
        <f t="shared" si="22"/>
        <v>0</v>
      </c>
      <c r="V100" s="75" t="e">
        <f>SUM(L$79:L100)*$V$35</f>
        <v>#N/A</v>
      </c>
      <c r="W100" s="75" t="e">
        <f t="shared" si="23"/>
        <v>#N/A</v>
      </c>
      <c r="X100" s="75" t="e">
        <f>SUM(L$79:L100)*$X$35</f>
        <v>#N/A</v>
      </c>
      <c r="Y100" s="75" t="e">
        <f t="shared" si="24"/>
        <v>#N/A</v>
      </c>
      <c r="AA100" s="69"/>
      <c r="AB100" s="69"/>
    </row>
    <row r="101" spans="2:28" ht="18" customHeight="1" x14ac:dyDescent="0.2">
      <c r="B101" s="15" t="s">
        <v>169</v>
      </c>
      <c r="C101" s="77"/>
      <c r="D101" s="70"/>
      <c r="E101" s="70"/>
      <c r="F101" s="77"/>
      <c r="G101" s="77"/>
      <c r="H101" s="77"/>
      <c r="I101" s="77"/>
      <c r="J101" s="77"/>
      <c r="K101" s="71">
        <f t="shared" si="26"/>
        <v>0</v>
      </c>
      <c r="L101" s="72" t="str">
        <f>IF(ISERROR((SUM(K101:$K$114))/O100),"",(SUM(K101:$K$114))/O100)</f>
        <v/>
      </c>
      <c r="M101" s="72">
        <f t="shared" si="18"/>
        <v>0</v>
      </c>
      <c r="N101" s="78" t="str">
        <f t="shared" si="19"/>
        <v/>
      </c>
      <c r="O101" s="213" t="str">
        <f t="shared" si="27"/>
        <v/>
      </c>
      <c r="P101" s="214"/>
      <c r="Q101" s="7"/>
      <c r="R101" s="8" t="str">
        <f t="shared" si="20"/>
        <v/>
      </c>
      <c r="S101" s="74">
        <f t="shared" si="21"/>
        <v>0</v>
      </c>
      <c r="T101" s="19">
        <f>SUM(K$79:K101)</f>
        <v>0</v>
      </c>
      <c r="U101" s="18">
        <f t="shared" si="22"/>
        <v>0</v>
      </c>
      <c r="V101" s="75" t="e">
        <f>SUM(L$79:L101)*$V$35</f>
        <v>#N/A</v>
      </c>
      <c r="W101" s="75" t="e">
        <f t="shared" si="23"/>
        <v>#N/A</v>
      </c>
      <c r="X101" s="75" t="e">
        <f>SUM(L$79:L101)*$X$35</f>
        <v>#N/A</v>
      </c>
      <c r="Y101" s="75" t="e">
        <f t="shared" si="24"/>
        <v>#N/A</v>
      </c>
      <c r="AA101" s="69"/>
      <c r="AB101" s="69"/>
    </row>
    <row r="102" spans="2:28" ht="18" customHeight="1" x14ac:dyDescent="0.2">
      <c r="B102" s="15" t="s">
        <v>170</v>
      </c>
      <c r="C102" s="77"/>
      <c r="D102" s="70"/>
      <c r="E102" s="70"/>
      <c r="F102" s="77"/>
      <c r="G102" s="77"/>
      <c r="H102" s="77"/>
      <c r="I102" s="77"/>
      <c r="J102" s="77"/>
      <c r="K102" s="71">
        <f t="shared" si="26"/>
        <v>0</v>
      </c>
      <c r="L102" s="72" t="str">
        <f>IF(ISERROR((SUM(K102:$K$114))/O101),"",(SUM(K102:$K$114))/O101)</f>
        <v/>
      </c>
      <c r="M102" s="72">
        <f t="shared" si="18"/>
        <v>0</v>
      </c>
      <c r="N102" s="78" t="str">
        <f t="shared" si="19"/>
        <v/>
      </c>
      <c r="O102" s="213" t="str">
        <f t="shared" si="27"/>
        <v/>
      </c>
      <c r="P102" s="214"/>
      <c r="Q102" s="7"/>
      <c r="R102" s="8" t="str">
        <f t="shared" si="20"/>
        <v/>
      </c>
      <c r="S102" s="74">
        <f t="shared" si="21"/>
        <v>0</v>
      </c>
      <c r="T102" s="19">
        <f>SUM(K$79:K102)</f>
        <v>0</v>
      </c>
      <c r="U102" s="18">
        <f t="shared" si="22"/>
        <v>0</v>
      </c>
      <c r="V102" s="75" t="e">
        <f>SUM(L$79:L102)*$V$35</f>
        <v>#N/A</v>
      </c>
      <c r="W102" s="75" t="e">
        <f t="shared" si="23"/>
        <v>#N/A</v>
      </c>
      <c r="X102" s="75" t="e">
        <f>SUM(L$79:L102)*$X$35</f>
        <v>#N/A</v>
      </c>
      <c r="Y102" s="75" t="e">
        <f t="shared" si="24"/>
        <v>#N/A</v>
      </c>
      <c r="AA102" s="69"/>
      <c r="AB102" s="69"/>
    </row>
    <row r="103" spans="2:28" ht="18" customHeight="1" x14ac:dyDescent="0.2">
      <c r="B103" s="15" t="s">
        <v>171</v>
      </c>
      <c r="C103" s="77"/>
      <c r="D103" s="70"/>
      <c r="E103" s="70"/>
      <c r="F103" s="77"/>
      <c r="G103" s="77"/>
      <c r="H103" s="77"/>
      <c r="I103" s="77"/>
      <c r="J103" s="77"/>
      <c r="K103" s="71">
        <f t="shared" si="26"/>
        <v>0</v>
      </c>
      <c r="L103" s="72" t="str">
        <f>IF(ISERROR((SUM(K103:$K$114))/O102),"",(SUM(K103:$K$114))/O102)</f>
        <v/>
      </c>
      <c r="M103" s="72">
        <f t="shared" si="18"/>
        <v>0</v>
      </c>
      <c r="N103" s="78" t="str">
        <f t="shared" si="19"/>
        <v/>
      </c>
      <c r="O103" s="213" t="str">
        <f t="shared" si="27"/>
        <v/>
      </c>
      <c r="P103" s="214"/>
      <c r="Q103" s="7"/>
      <c r="R103" s="8" t="str">
        <f t="shared" si="20"/>
        <v/>
      </c>
      <c r="S103" s="74">
        <f t="shared" si="21"/>
        <v>0</v>
      </c>
      <c r="T103" s="19">
        <f>SUM(K$79:K103)</f>
        <v>0</v>
      </c>
      <c r="U103" s="18">
        <f t="shared" si="22"/>
        <v>0</v>
      </c>
      <c r="V103" s="75" t="e">
        <f>SUM(L$79:L103)*$V$35</f>
        <v>#N/A</v>
      </c>
      <c r="W103" s="75" t="e">
        <f t="shared" si="23"/>
        <v>#N/A</v>
      </c>
      <c r="X103" s="75" t="e">
        <f>SUM(L$79:L103)*$X$35</f>
        <v>#N/A</v>
      </c>
      <c r="Y103" s="75" t="e">
        <f t="shared" si="24"/>
        <v>#N/A</v>
      </c>
      <c r="AA103" s="69"/>
      <c r="AB103" s="69"/>
    </row>
    <row r="104" spans="2:28" ht="18" customHeight="1" x14ac:dyDescent="0.2">
      <c r="B104" s="15" t="s">
        <v>172</v>
      </c>
      <c r="C104" s="77"/>
      <c r="D104" s="70"/>
      <c r="E104" s="70"/>
      <c r="F104" s="77"/>
      <c r="G104" s="77"/>
      <c r="H104" s="77"/>
      <c r="I104" s="77"/>
      <c r="J104" s="77"/>
      <c r="K104" s="71">
        <f t="shared" si="26"/>
        <v>0</v>
      </c>
      <c r="L104" s="72" t="str">
        <f>IF(ISERROR((SUM(K104:$K$114))/O103),"",(SUM(K104:$K$114))/O103)</f>
        <v/>
      </c>
      <c r="M104" s="72">
        <f t="shared" si="18"/>
        <v>0</v>
      </c>
      <c r="N104" s="78" t="str">
        <f t="shared" si="19"/>
        <v/>
      </c>
      <c r="O104" s="213" t="str">
        <f t="shared" si="27"/>
        <v/>
      </c>
      <c r="P104" s="214"/>
      <c r="Q104" s="7"/>
      <c r="R104" s="8" t="str">
        <f t="shared" si="20"/>
        <v/>
      </c>
      <c r="S104" s="74">
        <f t="shared" si="21"/>
        <v>0</v>
      </c>
      <c r="T104" s="19">
        <f>SUM(K$79:K104)</f>
        <v>0</v>
      </c>
      <c r="U104" s="18">
        <f t="shared" si="22"/>
        <v>0</v>
      </c>
      <c r="V104" s="75" t="e">
        <f>SUM(L$79:L104)*$V$35</f>
        <v>#N/A</v>
      </c>
      <c r="W104" s="75" t="e">
        <f t="shared" si="23"/>
        <v>#N/A</v>
      </c>
      <c r="X104" s="75" t="e">
        <f>SUM(L$79:L104)*$X$35</f>
        <v>#N/A</v>
      </c>
      <c r="Y104" s="75" t="e">
        <f t="shared" si="24"/>
        <v>#N/A</v>
      </c>
    </row>
    <row r="105" spans="2:28" ht="18" customHeight="1" x14ac:dyDescent="0.2">
      <c r="B105" s="15" t="s">
        <v>173</v>
      </c>
      <c r="C105" s="77"/>
      <c r="D105" s="70"/>
      <c r="E105" s="70"/>
      <c r="F105" s="77"/>
      <c r="G105" s="77"/>
      <c r="H105" s="77"/>
      <c r="I105" s="77"/>
      <c r="J105" s="77"/>
      <c r="K105" s="71">
        <f t="shared" si="26"/>
        <v>0</v>
      </c>
      <c r="L105" s="72" t="str">
        <f>IF(ISERROR((SUM(K105:$K$114))/O104),"",(SUM(K105:$K$114))/O104)</f>
        <v/>
      </c>
      <c r="M105" s="72">
        <f t="shared" si="18"/>
        <v>0</v>
      </c>
      <c r="N105" s="78" t="str">
        <f t="shared" si="19"/>
        <v/>
      </c>
      <c r="O105" s="213" t="str">
        <f t="shared" si="27"/>
        <v/>
      </c>
      <c r="P105" s="214"/>
      <c r="Q105" s="7"/>
      <c r="R105" s="8" t="str">
        <f t="shared" si="20"/>
        <v/>
      </c>
      <c r="S105" s="74">
        <f t="shared" si="21"/>
        <v>0</v>
      </c>
      <c r="T105" s="19">
        <f>SUM(K$79:K105)</f>
        <v>0</v>
      </c>
      <c r="U105" s="18">
        <f t="shared" si="22"/>
        <v>0</v>
      </c>
      <c r="V105" s="75" t="e">
        <f>SUM(L$79:L105)*$V$35</f>
        <v>#N/A</v>
      </c>
      <c r="W105" s="75" t="e">
        <f t="shared" si="23"/>
        <v>#N/A</v>
      </c>
      <c r="X105" s="75" t="e">
        <f>SUM(L$79:L105)*$X$35</f>
        <v>#N/A</v>
      </c>
      <c r="Y105" s="75" t="e">
        <f t="shared" si="24"/>
        <v>#N/A</v>
      </c>
    </row>
    <row r="106" spans="2:28" ht="18" customHeight="1" x14ac:dyDescent="0.2">
      <c r="B106" s="15" t="s">
        <v>174</v>
      </c>
      <c r="C106" s="77"/>
      <c r="D106" s="70"/>
      <c r="E106" s="70"/>
      <c r="F106" s="77"/>
      <c r="G106" s="77"/>
      <c r="H106" s="77"/>
      <c r="I106" s="77"/>
      <c r="J106" s="77"/>
      <c r="K106" s="71">
        <f t="shared" si="26"/>
        <v>0</v>
      </c>
      <c r="L106" s="72" t="str">
        <f>IF(ISERROR((SUM(K106:$K$114))/O105),"",(SUM(K106:$K$114))/O105)</f>
        <v/>
      </c>
      <c r="M106" s="72">
        <f t="shared" si="18"/>
        <v>0</v>
      </c>
      <c r="N106" s="78" t="str">
        <f t="shared" si="19"/>
        <v/>
      </c>
      <c r="O106" s="213" t="str">
        <f t="shared" si="27"/>
        <v/>
      </c>
      <c r="P106" s="214"/>
      <c r="Q106" s="7"/>
      <c r="R106" s="8" t="str">
        <f t="shared" si="20"/>
        <v/>
      </c>
      <c r="S106" s="74">
        <f t="shared" si="21"/>
        <v>0</v>
      </c>
      <c r="T106" s="19">
        <f>SUM(K$79:K106)</f>
        <v>0</v>
      </c>
      <c r="U106" s="18">
        <f t="shared" si="22"/>
        <v>0</v>
      </c>
      <c r="V106" s="75" t="e">
        <f>SUM(L$79:L106)*$V$35</f>
        <v>#N/A</v>
      </c>
      <c r="W106" s="75" t="e">
        <f t="shared" si="23"/>
        <v>#N/A</v>
      </c>
      <c r="X106" s="75" t="e">
        <f>SUM(L$79:L106)*$X$35</f>
        <v>#N/A</v>
      </c>
      <c r="Y106" s="75" t="e">
        <f t="shared" si="24"/>
        <v>#N/A</v>
      </c>
    </row>
    <row r="107" spans="2:28" ht="18" customHeight="1" x14ac:dyDescent="0.2">
      <c r="B107" s="15" t="s">
        <v>175</v>
      </c>
      <c r="C107" s="77"/>
      <c r="D107" s="70"/>
      <c r="E107" s="70"/>
      <c r="F107" s="77"/>
      <c r="G107" s="77"/>
      <c r="H107" s="77"/>
      <c r="I107" s="77"/>
      <c r="J107" s="77"/>
      <c r="K107" s="71">
        <f t="shared" si="26"/>
        <v>0</v>
      </c>
      <c r="L107" s="72" t="str">
        <f>IF(ISERROR((SUM(K107:$K$114))/O106),"",(SUM(K107:$K$114))/O106)</f>
        <v/>
      </c>
      <c r="M107" s="72">
        <f t="shared" si="18"/>
        <v>0</v>
      </c>
      <c r="N107" s="78" t="str">
        <f t="shared" si="19"/>
        <v/>
      </c>
      <c r="O107" s="213" t="str">
        <f t="shared" si="27"/>
        <v/>
      </c>
      <c r="P107" s="214"/>
      <c r="Q107" s="7"/>
      <c r="R107" s="8" t="str">
        <f t="shared" si="20"/>
        <v/>
      </c>
      <c r="S107" s="74">
        <f t="shared" si="21"/>
        <v>0</v>
      </c>
      <c r="T107" s="19">
        <f>SUM(K$79:K107)</f>
        <v>0</v>
      </c>
      <c r="U107" s="18">
        <f t="shared" si="22"/>
        <v>0</v>
      </c>
      <c r="V107" s="75" t="e">
        <f>SUM(L$79:L107)*$V$35</f>
        <v>#N/A</v>
      </c>
      <c r="W107" s="75" t="e">
        <f t="shared" si="23"/>
        <v>#N/A</v>
      </c>
      <c r="X107" s="75" t="e">
        <f>SUM(L$79:L107)*$X$35</f>
        <v>#N/A</v>
      </c>
      <c r="Y107" s="75" t="e">
        <f t="shared" si="24"/>
        <v>#N/A</v>
      </c>
    </row>
    <row r="108" spans="2:28" ht="18" customHeight="1" x14ac:dyDescent="0.2">
      <c r="B108" s="15" t="s">
        <v>176</v>
      </c>
      <c r="C108" s="77"/>
      <c r="D108" s="70"/>
      <c r="E108" s="70"/>
      <c r="F108" s="77"/>
      <c r="G108" s="77"/>
      <c r="H108" s="77"/>
      <c r="I108" s="77"/>
      <c r="J108" s="77"/>
      <c r="K108" s="71">
        <f t="shared" si="26"/>
        <v>0</v>
      </c>
      <c r="L108" s="72" t="str">
        <f>IF(ISERROR((SUM(K108:$K$114))/O107),"",(SUM(K108:$K$114))/O107)</f>
        <v/>
      </c>
      <c r="M108" s="72">
        <f t="shared" si="18"/>
        <v>0</v>
      </c>
      <c r="N108" s="78" t="str">
        <f t="shared" si="19"/>
        <v/>
      </c>
      <c r="O108" s="213" t="str">
        <f t="shared" si="27"/>
        <v/>
      </c>
      <c r="P108" s="214"/>
      <c r="Q108" s="7"/>
      <c r="R108" s="8" t="str">
        <f t="shared" si="20"/>
        <v/>
      </c>
      <c r="S108" s="74">
        <f t="shared" si="21"/>
        <v>0</v>
      </c>
      <c r="T108" s="19">
        <f>SUM(K$79:K108)</f>
        <v>0</v>
      </c>
      <c r="U108" s="18">
        <f t="shared" si="22"/>
        <v>0</v>
      </c>
      <c r="V108" s="75" t="e">
        <f>SUM(L$79:L108)*$V$35</f>
        <v>#N/A</v>
      </c>
      <c r="W108" s="75" t="e">
        <f t="shared" si="23"/>
        <v>#N/A</v>
      </c>
      <c r="X108" s="75" t="e">
        <f>SUM(L$79:L108)*$X$35</f>
        <v>#N/A</v>
      </c>
      <c r="Y108" s="75" t="e">
        <f t="shared" si="24"/>
        <v>#N/A</v>
      </c>
    </row>
    <row r="109" spans="2:28" ht="18" customHeight="1" x14ac:dyDescent="0.2">
      <c r="B109" s="15" t="s">
        <v>177</v>
      </c>
      <c r="C109" s="77"/>
      <c r="D109" s="70"/>
      <c r="E109" s="70"/>
      <c r="F109" s="77"/>
      <c r="G109" s="77"/>
      <c r="H109" s="77"/>
      <c r="I109" s="77"/>
      <c r="J109" s="77"/>
      <c r="K109" s="71">
        <f t="shared" si="26"/>
        <v>0</v>
      </c>
      <c r="L109" s="72" t="str">
        <f>IF(ISERROR((SUM(K109:$K$114))/O108),"",(SUM(K109:$K$114))/O108)</f>
        <v/>
      </c>
      <c r="M109" s="72">
        <f t="shared" si="18"/>
        <v>0</v>
      </c>
      <c r="N109" s="78" t="str">
        <f t="shared" si="19"/>
        <v/>
      </c>
      <c r="O109" s="213" t="str">
        <f t="shared" si="27"/>
        <v/>
      </c>
      <c r="P109" s="214"/>
      <c r="Q109" s="7"/>
      <c r="R109" s="8" t="str">
        <f t="shared" si="20"/>
        <v/>
      </c>
      <c r="S109" s="74">
        <f t="shared" si="21"/>
        <v>0</v>
      </c>
      <c r="T109" s="19">
        <f>SUM(K$79:K109)</f>
        <v>0</v>
      </c>
      <c r="U109" s="18">
        <f t="shared" si="22"/>
        <v>0</v>
      </c>
      <c r="V109" s="75" t="e">
        <f>SUM(L$79:L109)*$V$35</f>
        <v>#N/A</v>
      </c>
      <c r="W109" s="75" t="e">
        <f t="shared" si="23"/>
        <v>#N/A</v>
      </c>
      <c r="X109" s="75" t="e">
        <f>SUM(L$79:L109)*$X$35</f>
        <v>#N/A</v>
      </c>
      <c r="Y109" s="75" t="e">
        <f t="shared" si="24"/>
        <v>#N/A</v>
      </c>
    </row>
    <row r="110" spans="2:28" ht="18" customHeight="1" x14ac:dyDescent="0.2">
      <c r="B110" s="15" t="s">
        <v>178</v>
      </c>
      <c r="C110" s="77"/>
      <c r="D110" s="77"/>
      <c r="E110" s="77"/>
      <c r="F110" s="77"/>
      <c r="G110" s="77"/>
      <c r="H110" s="77"/>
      <c r="I110" s="77"/>
      <c r="J110" s="77"/>
      <c r="K110" s="71">
        <f t="shared" si="26"/>
        <v>0</v>
      </c>
      <c r="L110" s="72" t="str">
        <f>IF(ISERROR((SUM(K110:$K$114))/O109),"",(SUM(K110:$K$114))/O109)</f>
        <v/>
      </c>
      <c r="M110" s="72">
        <f t="shared" si="18"/>
        <v>0</v>
      </c>
      <c r="N110" s="78" t="str">
        <f t="shared" si="19"/>
        <v/>
      </c>
      <c r="O110" s="213" t="str">
        <f t="shared" si="27"/>
        <v/>
      </c>
      <c r="P110" s="214"/>
      <c r="Q110" s="7"/>
      <c r="R110" s="8" t="str">
        <f t="shared" si="20"/>
        <v/>
      </c>
      <c r="S110" s="74">
        <f t="shared" si="21"/>
        <v>0</v>
      </c>
      <c r="T110" s="19">
        <f>SUM(K$79:K110)</f>
        <v>0</v>
      </c>
      <c r="U110" s="18">
        <f t="shared" si="22"/>
        <v>0</v>
      </c>
      <c r="V110" s="75" t="e">
        <f>SUM(L$79:L110)*$V$35</f>
        <v>#N/A</v>
      </c>
      <c r="W110" s="75" t="e">
        <f t="shared" si="23"/>
        <v>#N/A</v>
      </c>
      <c r="X110" s="75" t="e">
        <f>SUM(L$79:L110)*$X$35</f>
        <v>#N/A</v>
      </c>
      <c r="Y110" s="75" t="e">
        <f t="shared" si="24"/>
        <v>#N/A</v>
      </c>
    </row>
    <row r="111" spans="2:28" ht="18" customHeight="1" x14ac:dyDescent="0.2">
      <c r="B111" s="15" t="s">
        <v>179</v>
      </c>
      <c r="C111" s="77"/>
      <c r="D111" s="77"/>
      <c r="E111" s="77"/>
      <c r="F111" s="77"/>
      <c r="G111" s="77"/>
      <c r="H111" s="77"/>
      <c r="I111" s="77"/>
      <c r="J111" s="77"/>
      <c r="K111" s="71">
        <f t="shared" si="26"/>
        <v>0</v>
      </c>
      <c r="L111" s="72" t="str">
        <f>IF(ISERROR((SUM(K111:$K$114))/O110),"",(SUM(K111:$K$114))/O110)</f>
        <v/>
      </c>
      <c r="M111" s="72">
        <f t="shared" si="18"/>
        <v>0</v>
      </c>
      <c r="N111" s="78" t="str">
        <f t="shared" si="19"/>
        <v/>
      </c>
      <c r="O111" s="213" t="str">
        <f t="shared" si="27"/>
        <v/>
      </c>
      <c r="P111" s="214"/>
      <c r="Q111" s="7"/>
      <c r="R111" s="8" t="str">
        <f t="shared" si="20"/>
        <v/>
      </c>
      <c r="S111" s="74">
        <f t="shared" si="21"/>
        <v>0</v>
      </c>
      <c r="T111" s="19">
        <f>SUM(K$79:K111)</f>
        <v>0</v>
      </c>
      <c r="U111" s="18">
        <f t="shared" si="22"/>
        <v>0</v>
      </c>
      <c r="V111" s="75" t="e">
        <f>SUM(L$79:L111)*$V$35</f>
        <v>#N/A</v>
      </c>
      <c r="W111" s="75" t="e">
        <f t="shared" si="23"/>
        <v>#N/A</v>
      </c>
      <c r="X111" s="75" t="e">
        <f>SUM(L$79:L111)*$X$35</f>
        <v>#N/A</v>
      </c>
      <c r="Y111" s="75" t="e">
        <f t="shared" si="24"/>
        <v>#N/A</v>
      </c>
    </row>
    <row r="112" spans="2:28" ht="18" customHeight="1" x14ac:dyDescent="0.2">
      <c r="B112" s="15" t="s">
        <v>180</v>
      </c>
      <c r="C112" s="77"/>
      <c r="D112" s="77"/>
      <c r="E112" s="77"/>
      <c r="F112" s="77"/>
      <c r="G112" s="77"/>
      <c r="H112" s="77"/>
      <c r="I112" s="77"/>
      <c r="J112" s="77"/>
      <c r="K112" s="71">
        <f t="shared" si="26"/>
        <v>0</v>
      </c>
      <c r="L112" s="72" t="str">
        <f>IF(ISERROR((SUM(K112:$K$114))/O111),"",(SUM(K112:$K$114))/O111)</f>
        <v/>
      </c>
      <c r="M112" s="72">
        <f t="shared" si="18"/>
        <v>0</v>
      </c>
      <c r="N112" s="78" t="str">
        <f>IF(AND(D112=Z127,L112&lt;$AD$46),"Yes",IF(AND(D112=$Z$45,L112&lt;$AD$45),"Yes",IF(AND(D112=$Z$44,L112&lt;$AD$44),"Yes",IF(AND(D112=$Z$43,L112&lt;$AD$43),"Yes",IF(AND(D112=$Z$42,L112&lt;$AD$42),"Yes",IF(AND(D112=$Z$41,L112&lt;$AD$41),"Yes",IF(L112="","","No")))))))</f>
        <v/>
      </c>
      <c r="O112" s="213" t="str">
        <f t="shared" si="27"/>
        <v/>
      </c>
      <c r="P112" s="214"/>
      <c r="Q112" s="7"/>
      <c r="R112" s="8" t="str">
        <f t="shared" si="20"/>
        <v/>
      </c>
      <c r="S112" s="74">
        <f t="shared" si="21"/>
        <v>0</v>
      </c>
      <c r="T112" s="19">
        <f>SUM(K$79:K112)</f>
        <v>0</v>
      </c>
      <c r="U112" s="18">
        <f t="shared" si="22"/>
        <v>0</v>
      </c>
      <c r="V112" s="75" t="e">
        <f>SUM(L$79:L112)*$V$35</f>
        <v>#N/A</v>
      </c>
      <c r="W112" s="75" t="e">
        <f t="shared" si="23"/>
        <v>#N/A</v>
      </c>
      <c r="X112" s="75" t="e">
        <f>SUM(L$79:L112)*$X$35</f>
        <v>#N/A</v>
      </c>
      <c r="Y112" s="75" t="e">
        <f t="shared" si="24"/>
        <v>#N/A</v>
      </c>
    </row>
    <row r="113" spans="2:29" ht="18" customHeight="1" x14ac:dyDescent="0.2">
      <c r="B113" s="15" t="s">
        <v>181</v>
      </c>
      <c r="C113" s="77"/>
      <c r="D113" s="77"/>
      <c r="E113" s="77"/>
      <c r="F113" s="77"/>
      <c r="G113" s="77"/>
      <c r="H113" s="77"/>
      <c r="I113" s="77"/>
      <c r="J113" s="77"/>
      <c r="K113" s="71">
        <f t="shared" si="26"/>
        <v>0</v>
      </c>
      <c r="L113" s="72" t="str">
        <f>IF(ISERROR((SUM(K113:$K$114))/O112),"",(SUM(K113:$K$114))/O112)</f>
        <v/>
      </c>
      <c r="M113" s="72">
        <f t="shared" si="18"/>
        <v>0</v>
      </c>
      <c r="N113" s="78" t="str">
        <f>IF(AND(D113=Z128,L113&lt;$AD$46),"Yes",IF(AND(D113=$Z$45,L113&lt;$AD$45),"Yes",IF(AND(D113=$Z$44,L113&lt;$AD$44),"Yes",IF(AND(D113=$Z$43,L113&lt;$AD$43),"Yes",IF(AND(D113=$Z$42,L113&lt;$AD$42),"Yes",IF(AND(D113=$Z$41,L113&lt;$AD$41),"Yes",IF(L113="","","No")))))))</f>
        <v/>
      </c>
      <c r="O113" s="213" t="str">
        <f t="shared" si="27"/>
        <v/>
      </c>
      <c r="P113" s="214"/>
      <c r="Q113" s="7"/>
      <c r="R113" s="8" t="str">
        <f t="shared" si="20"/>
        <v/>
      </c>
      <c r="S113" s="74">
        <f t="shared" si="21"/>
        <v>0</v>
      </c>
      <c r="T113" s="19">
        <f>SUM(K$79:K113)</f>
        <v>0</v>
      </c>
      <c r="U113" s="18">
        <f t="shared" si="22"/>
        <v>0</v>
      </c>
      <c r="V113" s="75" t="e">
        <f>SUM(L$79:L113)*$V$35</f>
        <v>#N/A</v>
      </c>
      <c r="W113" s="75" t="e">
        <f t="shared" si="23"/>
        <v>#N/A</v>
      </c>
      <c r="X113" s="75" t="e">
        <f>SUM(L$79:L113)*$X$35</f>
        <v>#N/A</v>
      </c>
      <c r="Y113" s="75" t="e">
        <f t="shared" si="24"/>
        <v>#N/A</v>
      </c>
    </row>
    <row r="114" spans="2:29" ht="18" customHeight="1" x14ac:dyDescent="0.2">
      <c r="B114" s="15" t="s">
        <v>182</v>
      </c>
      <c r="C114" s="77"/>
      <c r="D114" s="77"/>
      <c r="E114" s="77"/>
      <c r="F114" s="77"/>
      <c r="G114" s="77"/>
      <c r="H114" s="77"/>
      <c r="I114" s="77"/>
      <c r="J114" s="77"/>
      <c r="K114" s="71">
        <f>SUMPRODUCT(E114:J114,E$36:J$36)</f>
        <v>0</v>
      </c>
      <c r="L114" s="72" t="str">
        <f>IF(ISERROR((SUM(K114:$K$114))/O113),"",(SUM(K114:$K$114))/O113)</f>
        <v/>
      </c>
      <c r="M114" s="72">
        <f t="shared" si="18"/>
        <v>0</v>
      </c>
      <c r="N114" s="78" t="str">
        <f>IF(AND(D114=Z125,L114&lt;$AD$46),"Yes",IF(AND(D114=$Z$45,L114&lt;$AD$45),"Yes",IF(AND(D114=$Z$44,L114&lt;$AD$44),"Yes",IF(AND(D114=$Z$43,L114&lt;$AD$43),"Yes",IF(AND(D114=$Z$42,L114&lt;$AD$42),"Yes",IF(AND(D114=$Z$41,L114&lt;$AD$41),"Yes",IF(L114="","","No")))))))</f>
        <v/>
      </c>
      <c r="O114" s="213" t="str">
        <f t="shared" si="27"/>
        <v/>
      </c>
      <c r="P114" s="214"/>
      <c r="Q114" s="7"/>
      <c r="R114" s="8" t="str">
        <f t="shared" si="20"/>
        <v/>
      </c>
      <c r="S114" s="74">
        <f t="shared" si="21"/>
        <v>0</v>
      </c>
      <c r="T114" s="19">
        <f>SUM(K$79:K114)</f>
        <v>0</v>
      </c>
      <c r="U114" s="18">
        <f t="shared" si="22"/>
        <v>0</v>
      </c>
      <c r="V114" s="75" t="e">
        <f>SUM(L$79:L114)*$V$35</f>
        <v>#N/A</v>
      </c>
      <c r="W114" s="75" t="e">
        <f t="shared" si="23"/>
        <v>#N/A</v>
      </c>
      <c r="X114" s="75" t="e">
        <f>SUM(L$79:L114)*$X$35</f>
        <v>#N/A</v>
      </c>
      <c r="Y114" s="75" t="e">
        <f t="shared" si="24"/>
        <v>#N/A</v>
      </c>
    </row>
    <row r="115" spans="2:29" ht="34.9" customHeight="1" x14ac:dyDescent="0.2">
      <c r="B115" s="81" t="s">
        <v>183</v>
      </c>
      <c r="C115" s="82">
        <f>SUM(C85:C114)</f>
        <v>0</v>
      </c>
      <c r="D115" s="83"/>
      <c r="E115" s="82">
        <f t="shared" ref="E115:K115" si="28">SUM(E85:E114)</f>
        <v>0</v>
      </c>
      <c r="F115" s="82">
        <f t="shared" si="28"/>
        <v>0</v>
      </c>
      <c r="G115" s="82">
        <f t="shared" si="28"/>
        <v>0</v>
      </c>
      <c r="H115" s="82">
        <f t="shared" si="28"/>
        <v>0</v>
      </c>
      <c r="I115" s="82">
        <f t="shared" si="28"/>
        <v>0</v>
      </c>
      <c r="J115" s="82">
        <f t="shared" si="28"/>
        <v>0</v>
      </c>
      <c r="K115" s="83">
        <f t="shared" si="28"/>
        <v>0</v>
      </c>
      <c r="L115" s="83"/>
      <c r="M115" s="83">
        <f>SUM(M85:M114)</f>
        <v>0</v>
      </c>
      <c r="N115" s="207"/>
      <c r="O115" s="207"/>
      <c r="P115" s="207"/>
      <c r="Q115" s="7"/>
      <c r="R115" s="8"/>
      <c r="S115" s="9"/>
      <c r="T115" s="8">
        <f>SUM(K$79:K115)</f>
        <v>0</v>
      </c>
      <c r="U115" s="84">
        <f>SUM(U85:U114)</f>
        <v>0</v>
      </c>
      <c r="V115" s="11" t="e">
        <f>SUM(L$79:L115)*$V$35</f>
        <v>#N/A</v>
      </c>
      <c r="X115" s="10" t="e">
        <f>SUM(L$79:L115)*$X$35</f>
        <v>#N/A</v>
      </c>
    </row>
    <row r="116" spans="2:29" ht="36" customHeight="1" x14ac:dyDescent="0.2">
      <c r="B116" s="91" t="s">
        <v>184</v>
      </c>
      <c r="C116" s="82">
        <f>SUM(C80,C115)</f>
        <v>0</v>
      </c>
      <c r="D116" s="109"/>
      <c r="E116" s="82">
        <f t="shared" ref="E116:K116" si="29">SUM(E80,E115)</f>
        <v>0</v>
      </c>
      <c r="F116" s="82">
        <f t="shared" si="29"/>
        <v>0</v>
      </c>
      <c r="G116" s="82">
        <f t="shared" si="29"/>
        <v>0</v>
      </c>
      <c r="H116" s="82">
        <f t="shared" si="29"/>
        <v>0</v>
      </c>
      <c r="I116" s="82">
        <f t="shared" si="29"/>
        <v>0</v>
      </c>
      <c r="J116" s="82">
        <f t="shared" si="29"/>
        <v>0</v>
      </c>
      <c r="K116" s="83">
        <f t="shared" si="29"/>
        <v>0</v>
      </c>
      <c r="L116" s="83"/>
      <c r="M116" s="83">
        <f>SUM(M80,M115)</f>
        <v>0</v>
      </c>
      <c r="N116" s="215"/>
      <c r="O116" s="215"/>
      <c r="P116" s="215"/>
    </row>
    <row r="117" spans="2:29" ht="18" hidden="1" customHeight="1" x14ac:dyDescent="0.2"/>
    <row r="118" spans="2:29" ht="18" hidden="1" customHeight="1" x14ac:dyDescent="0.2">
      <c r="S118" s="13" t="s">
        <v>185</v>
      </c>
      <c r="T118" s="94" t="s">
        <v>186</v>
      </c>
      <c r="AB118" s="52"/>
      <c r="AC118" s="12">
        <v>0</v>
      </c>
    </row>
    <row r="119" spans="2:29" ht="18" hidden="1" customHeight="1" x14ac:dyDescent="0.2">
      <c r="S119" s="95" t="s">
        <v>187</v>
      </c>
      <c r="T119" s="12" t="s">
        <v>188</v>
      </c>
      <c r="U119" s="10">
        <v>12</v>
      </c>
      <c r="X119" s="10">
        <v>15</v>
      </c>
      <c r="AA119" s="12">
        <v>20</v>
      </c>
      <c r="AB119" s="12">
        <v>12</v>
      </c>
      <c r="AC119" s="12">
        <v>75</v>
      </c>
    </row>
    <row r="120" spans="2:29" ht="18" hidden="1" customHeight="1" x14ac:dyDescent="0.2">
      <c r="S120" s="96" t="s">
        <v>189</v>
      </c>
      <c r="T120" s="12" t="s">
        <v>190</v>
      </c>
      <c r="U120" s="10">
        <v>12</v>
      </c>
      <c r="V120" s="11">
        <v>13</v>
      </c>
      <c r="W120" s="11">
        <v>14</v>
      </c>
      <c r="X120" s="10">
        <v>15</v>
      </c>
      <c r="Y120" s="10">
        <v>16</v>
      </c>
      <c r="AB120" s="12">
        <v>13</v>
      </c>
      <c r="AC120" s="12">
        <v>150</v>
      </c>
    </row>
    <row r="121" spans="2:29" ht="18" hidden="1" customHeight="1" x14ac:dyDescent="0.2">
      <c r="K121" t="s">
        <v>191</v>
      </c>
      <c r="L121" s="92" t="s">
        <v>192</v>
      </c>
      <c r="M121" t="s">
        <v>193</v>
      </c>
      <c r="N121" t="s">
        <v>194</v>
      </c>
      <c r="O121" s="97" t="s">
        <v>195</v>
      </c>
      <c r="P121" t="s">
        <v>196</v>
      </c>
      <c r="Q121" s="98" t="s">
        <v>197</v>
      </c>
      <c r="S121" s="96" t="s">
        <v>198</v>
      </c>
      <c r="T121" s="12" t="s">
        <v>190</v>
      </c>
      <c r="U121" s="10">
        <v>12</v>
      </c>
      <c r="V121" s="11">
        <v>13</v>
      </c>
      <c r="W121" s="11">
        <v>14</v>
      </c>
      <c r="X121" s="10">
        <v>15</v>
      </c>
      <c r="Y121" s="10">
        <v>16</v>
      </c>
      <c r="AB121" s="12">
        <v>14</v>
      </c>
      <c r="AC121" s="12">
        <v>300</v>
      </c>
    </row>
    <row r="122" spans="2:29" ht="18" hidden="1" customHeight="1" x14ac:dyDescent="0.2">
      <c r="K122" t="s">
        <v>199</v>
      </c>
      <c r="L122" s="99"/>
      <c r="M122" s="100"/>
      <c r="N122"/>
      <c r="O122" s="97"/>
      <c r="P122"/>
      <c r="Q122" s="98"/>
      <c r="S122" s="96" t="s">
        <v>200</v>
      </c>
      <c r="T122" s="12" t="s">
        <v>190</v>
      </c>
      <c r="U122" s="10">
        <v>12</v>
      </c>
      <c r="V122" s="11">
        <v>13</v>
      </c>
      <c r="W122" s="11">
        <v>14</v>
      </c>
      <c r="X122" s="10">
        <v>15</v>
      </c>
      <c r="Y122" s="10">
        <v>16</v>
      </c>
      <c r="AB122" s="12">
        <v>15</v>
      </c>
      <c r="AC122" s="12">
        <v>600</v>
      </c>
    </row>
    <row r="123" spans="2:29" ht="18" hidden="1" customHeight="1" x14ac:dyDescent="0.2">
      <c r="K123" s="101" t="s">
        <v>201</v>
      </c>
      <c r="L123" s="92" t="s">
        <v>32</v>
      </c>
      <c r="M123" s="100">
        <v>0.8</v>
      </c>
      <c r="N123" s="100">
        <v>3</v>
      </c>
      <c r="O123" s="97"/>
      <c r="P123" s="100">
        <v>10</v>
      </c>
      <c r="Q123" s="102">
        <v>24</v>
      </c>
      <c r="S123" s="96" t="s">
        <v>202</v>
      </c>
      <c r="T123" s="12" t="s">
        <v>190</v>
      </c>
      <c r="U123" s="10">
        <v>12</v>
      </c>
      <c r="V123" s="11">
        <v>13</v>
      </c>
      <c r="W123" s="11">
        <v>14</v>
      </c>
      <c r="X123" s="10">
        <v>15</v>
      </c>
      <c r="Y123" s="10">
        <v>16</v>
      </c>
      <c r="AB123" s="12">
        <v>16</v>
      </c>
      <c r="AC123" s="12">
        <v>900</v>
      </c>
    </row>
    <row r="124" spans="2:29" ht="18" hidden="1" customHeight="1" x14ac:dyDescent="0.2">
      <c r="K124" s="101" t="s">
        <v>203</v>
      </c>
      <c r="L124" s="92" t="s">
        <v>32</v>
      </c>
      <c r="M124" s="100">
        <v>0.83</v>
      </c>
      <c r="N124" s="100">
        <v>2.7</v>
      </c>
      <c r="O124" s="97"/>
      <c r="P124" s="100">
        <v>10</v>
      </c>
      <c r="Q124" s="102">
        <v>24</v>
      </c>
      <c r="S124" s="96" t="s">
        <v>204</v>
      </c>
      <c r="T124" s="12" t="s">
        <v>205</v>
      </c>
      <c r="U124" s="10">
        <v>12</v>
      </c>
      <c r="V124" s="11">
        <v>13</v>
      </c>
      <c r="W124" s="11">
        <v>14</v>
      </c>
      <c r="X124" s="10">
        <v>15</v>
      </c>
      <c r="Y124" s="10">
        <v>16</v>
      </c>
      <c r="Z124" s="12">
        <v>17</v>
      </c>
      <c r="AA124" s="12">
        <v>18</v>
      </c>
      <c r="AB124" s="12">
        <v>17</v>
      </c>
      <c r="AC124" s="12">
        <v>900</v>
      </c>
    </row>
    <row r="125" spans="2:29" ht="18" hidden="1" customHeight="1" x14ac:dyDescent="0.2">
      <c r="K125" s="101" t="s">
        <v>206</v>
      </c>
      <c r="L125" s="92" t="s">
        <v>32</v>
      </c>
      <c r="M125" s="100">
        <v>0.85</v>
      </c>
      <c r="N125" s="100">
        <v>3.9</v>
      </c>
      <c r="O125" s="97"/>
      <c r="P125" s="100">
        <v>10</v>
      </c>
      <c r="Q125" s="102">
        <v>24</v>
      </c>
      <c r="S125" s="96" t="s">
        <v>207</v>
      </c>
      <c r="T125" s="12" t="s">
        <v>205</v>
      </c>
      <c r="U125" s="10">
        <v>12</v>
      </c>
      <c r="V125" s="11">
        <v>13</v>
      </c>
      <c r="W125" s="11">
        <v>14</v>
      </c>
      <c r="X125" s="10">
        <v>15</v>
      </c>
      <c r="Y125" s="10">
        <v>16</v>
      </c>
      <c r="Z125" s="12">
        <v>17</v>
      </c>
      <c r="AA125" s="12">
        <v>18</v>
      </c>
      <c r="AB125" s="12">
        <v>18</v>
      </c>
      <c r="AC125" s="12">
        <v>1200</v>
      </c>
    </row>
    <row r="126" spans="2:29" ht="18" hidden="1" customHeight="1" x14ac:dyDescent="0.2">
      <c r="K126" s="101" t="s">
        <v>208</v>
      </c>
      <c r="L126" s="92" t="s">
        <v>32</v>
      </c>
      <c r="M126" s="103">
        <v>0.82</v>
      </c>
      <c r="N126" s="103">
        <v>3</v>
      </c>
      <c r="P126" s="104">
        <v>10</v>
      </c>
      <c r="Q126" s="104">
        <v>24</v>
      </c>
      <c r="S126" s="96" t="s">
        <v>209</v>
      </c>
      <c r="T126" s="12" t="s">
        <v>205</v>
      </c>
      <c r="U126" s="10">
        <v>12</v>
      </c>
      <c r="V126" s="11">
        <v>13</v>
      </c>
      <c r="W126" s="11">
        <v>14</v>
      </c>
      <c r="X126" s="10">
        <v>15</v>
      </c>
      <c r="Y126" s="10">
        <v>16</v>
      </c>
      <c r="Z126" s="12">
        <v>17</v>
      </c>
      <c r="AA126" s="12">
        <v>18</v>
      </c>
      <c r="AB126" s="12">
        <v>20</v>
      </c>
      <c r="AC126" s="12">
        <v>1500</v>
      </c>
    </row>
    <row r="127" spans="2:29" ht="18" hidden="1" customHeight="1" x14ac:dyDescent="0.2">
      <c r="K127" s="101" t="s">
        <v>210</v>
      </c>
      <c r="L127" s="92" t="s">
        <v>32</v>
      </c>
      <c r="M127" s="103">
        <v>0.85</v>
      </c>
      <c r="N127" s="103">
        <v>4.4000000000000004</v>
      </c>
      <c r="O127" s="97"/>
      <c r="P127" s="104">
        <v>10</v>
      </c>
      <c r="Q127" s="104">
        <v>24</v>
      </c>
      <c r="S127" s="96" t="s">
        <v>211</v>
      </c>
      <c r="T127" s="12" t="s">
        <v>212</v>
      </c>
      <c r="U127" s="13">
        <v>24</v>
      </c>
      <c r="V127" s="10">
        <v>26</v>
      </c>
      <c r="AB127" s="12">
        <v>24</v>
      </c>
      <c r="AC127" s="12">
        <v>300</v>
      </c>
    </row>
    <row r="128" spans="2:29" ht="18" hidden="1" customHeight="1" x14ac:dyDescent="0.2">
      <c r="K128" s="101" t="s">
        <v>213</v>
      </c>
      <c r="L128" s="92" t="s">
        <v>32</v>
      </c>
      <c r="M128" s="103">
        <v>0.82</v>
      </c>
      <c r="N128" s="103">
        <v>3</v>
      </c>
      <c r="O128" s="97"/>
      <c r="P128" s="104">
        <v>10</v>
      </c>
      <c r="Q128" s="104">
        <v>24</v>
      </c>
      <c r="S128" s="96" t="s">
        <v>214</v>
      </c>
      <c r="T128" s="12" t="s">
        <v>212</v>
      </c>
      <c r="U128" s="13">
        <v>24</v>
      </c>
      <c r="V128" s="10">
        <v>26</v>
      </c>
      <c r="AB128" s="12">
        <v>26</v>
      </c>
      <c r="AC128" s="12">
        <v>600</v>
      </c>
    </row>
    <row r="129" spans="11:17" ht="18" hidden="1" customHeight="1" x14ac:dyDescent="0.2">
      <c r="K129" s="101" t="s">
        <v>215</v>
      </c>
      <c r="L129" s="92" t="s">
        <v>32</v>
      </c>
      <c r="M129" s="103">
        <v>0.82</v>
      </c>
      <c r="N129" s="103">
        <v>4.3</v>
      </c>
      <c r="O129" s="97"/>
      <c r="P129" s="104">
        <v>10</v>
      </c>
      <c r="Q129" s="104">
        <v>24</v>
      </c>
    </row>
    <row r="130" spans="11:17" ht="18" hidden="1" customHeight="1" x14ac:dyDescent="0.2">
      <c r="K130" s="101" t="s">
        <v>216</v>
      </c>
      <c r="L130" s="92" t="s">
        <v>32</v>
      </c>
      <c r="M130" s="103">
        <v>0.85</v>
      </c>
      <c r="N130" s="103">
        <v>4.4000000000000004</v>
      </c>
      <c r="O130" s="97"/>
      <c r="P130" s="104">
        <v>10</v>
      </c>
      <c r="Q130" s="104">
        <v>24</v>
      </c>
    </row>
    <row r="131" spans="11:17" ht="18" hidden="1" customHeight="1" x14ac:dyDescent="0.2">
      <c r="K131" s="101" t="s">
        <v>217</v>
      </c>
      <c r="L131" s="92" t="s">
        <v>32</v>
      </c>
      <c r="M131" s="103">
        <v>0.92</v>
      </c>
      <c r="N131" s="103">
        <v>8.33</v>
      </c>
      <c r="O131" s="97"/>
      <c r="P131" s="104">
        <v>10</v>
      </c>
      <c r="Q131" s="104">
        <v>24</v>
      </c>
    </row>
    <row r="132" spans="11:17" ht="18" hidden="1" customHeight="1" x14ac:dyDescent="0.2">
      <c r="K132" s="101" t="s">
        <v>218</v>
      </c>
      <c r="L132" s="92" t="s">
        <v>32</v>
      </c>
      <c r="M132" s="103">
        <v>0.9</v>
      </c>
      <c r="N132" s="103">
        <v>7.63</v>
      </c>
      <c r="O132" s="97"/>
      <c r="P132" s="104">
        <v>10</v>
      </c>
      <c r="Q132" s="104">
        <v>24</v>
      </c>
    </row>
    <row r="133" spans="11:17" ht="18" hidden="1" customHeight="1" x14ac:dyDescent="0.2">
      <c r="K133" s="101" t="s">
        <v>219</v>
      </c>
      <c r="L133" s="92" t="s">
        <v>32</v>
      </c>
      <c r="M133" s="103">
        <v>0.92</v>
      </c>
      <c r="N133" s="103">
        <v>8.33</v>
      </c>
      <c r="O133" s="97"/>
      <c r="P133" s="104">
        <v>10</v>
      </c>
      <c r="Q133" s="104">
        <v>24</v>
      </c>
    </row>
    <row r="134" spans="11:17" ht="18" hidden="1" customHeight="1" x14ac:dyDescent="0.2">
      <c r="K134" s="101" t="s">
        <v>220</v>
      </c>
      <c r="L134" s="92" t="s">
        <v>32</v>
      </c>
      <c r="M134" s="103">
        <v>0.92</v>
      </c>
      <c r="N134" s="103">
        <v>8.33</v>
      </c>
      <c r="O134" s="97"/>
      <c r="P134" s="104">
        <v>10</v>
      </c>
      <c r="Q134" s="104">
        <v>24</v>
      </c>
    </row>
    <row r="135" spans="11:17" ht="18" hidden="1" customHeight="1" x14ac:dyDescent="0.2">
      <c r="K135" s="101" t="s">
        <v>221</v>
      </c>
      <c r="L135" s="92" t="s">
        <v>32</v>
      </c>
      <c r="M135" s="100">
        <v>0.8</v>
      </c>
      <c r="N135" s="100">
        <v>3</v>
      </c>
      <c r="O135" s="97"/>
      <c r="P135" s="100">
        <v>10</v>
      </c>
      <c r="Q135" s="102">
        <v>24</v>
      </c>
    </row>
    <row r="136" spans="11:17" ht="18" hidden="1" customHeight="1" x14ac:dyDescent="0.2">
      <c r="K136" s="101" t="s">
        <v>222</v>
      </c>
      <c r="L136" s="92" t="s">
        <v>32</v>
      </c>
      <c r="M136" s="100">
        <v>0.9</v>
      </c>
      <c r="N136" s="100">
        <v>5.01</v>
      </c>
      <c r="O136" s="97"/>
      <c r="P136" s="100">
        <v>10</v>
      </c>
      <c r="Q136" s="102">
        <v>24</v>
      </c>
    </row>
    <row r="137" spans="11:17" ht="18" hidden="1" customHeight="1" x14ac:dyDescent="0.2">
      <c r="K137" s="101" t="s">
        <v>223</v>
      </c>
      <c r="L137" s="92" t="s">
        <v>32</v>
      </c>
      <c r="M137" s="100">
        <v>0.93</v>
      </c>
      <c r="N137" s="100">
        <v>9.25</v>
      </c>
      <c r="O137" s="97"/>
      <c r="P137" s="100">
        <v>10</v>
      </c>
      <c r="Q137" s="102">
        <v>24</v>
      </c>
    </row>
    <row r="138" spans="11:17" ht="18" hidden="1" customHeight="1" x14ac:dyDescent="0.2">
      <c r="K138" s="101" t="s">
        <v>224</v>
      </c>
      <c r="L138" s="92" t="s">
        <v>32</v>
      </c>
      <c r="M138" s="100">
        <v>0.93</v>
      </c>
      <c r="N138" s="100">
        <v>5.86</v>
      </c>
      <c r="O138" s="97"/>
      <c r="P138" s="100">
        <v>10</v>
      </c>
      <c r="Q138" s="102">
        <v>24</v>
      </c>
    </row>
    <row r="139" spans="11:17" ht="18" hidden="1" customHeight="1" x14ac:dyDescent="0.2">
      <c r="K139" s="101" t="s">
        <v>225</v>
      </c>
      <c r="L139" s="92" t="s">
        <v>32</v>
      </c>
      <c r="M139" s="100">
        <v>0.85</v>
      </c>
      <c r="N139" s="100">
        <v>4.4000000000000004</v>
      </c>
      <c r="O139" s="97"/>
      <c r="P139" s="100">
        <v>10</v>
      </c>
      <c r="Q139" s="102">
        <v>24</v>
      </c>
    </row>
    <row r="140" spans="11:17" ht="18" hidden="1" customHeight="1" x14ac:dyDescent="0.2">
      <c r="K140" s="101" t="s">
        <v>226</v>
      </c>
      <c r="L140" s="92" t="s">
        <v>32</v>
      </c>
      <c r="M140" s="100">
        <v>0.93</v>
      </c>
      <c r="N140" s="100">
        <v>5.86</v>
      </c>
      <c r="O140" s="97"/>
      <c r="P140" s="100">
        <v>10</v>
      </c>
      <c r="Q140" s="102">
        <v>24</v>
      </c>
    </row>
    <row r="141" spans="11:17" ht="18" hidden="1" customHeight="1" x14ac:dyDescent="0.2">
      <c r="K141" s="101" t="s">
        <v>227</v>
      </c>
      <c r="L141" s="92" t="s">
        <v>32</v>
      </c>
      <c r="M141" s="100">
        <v>0.93</v>
      </c>
      <c r="N141" s="100">
        <v>4.0999999999999996</v>
      </c>
      <c r="O141" s="97"/>
      <c r="P141" s="100">
        <v>10</v>
      </c>
      <c r="Q141" s="102">
        <v>24</v>
      </c>
    </row>
    <row r="142" spans="11:17" ht="18" hidden="1" customHeight="1" x14ac:dyDescent="0.2">
      <c r="K142" s="101" t="s">
        <v>228</v>
      </c>
      <c r="L142" s="92" t="s">
        <v>32</v>
      </c>
      <c r="M142" s="100">
        <v>0.85</v>
      </c>
      <c r="N142" s="100">
        <v>4.4000000000000004</v>
      </c>
      <c r="O142" s="97"/>
      <c r="P142" s="100">
        <v>10</v>
      </c>
      <c r="Q142" s="102">
        <v>24</v>
      </c>
    </row>
    <row r="143" spans="11:17" ht="18" hidden="1" customHeight="1" x14ac:dyDescent="0.2">
      <c r="K143" s="101" t="s">
        <v>229</v>
      </c>
      <c r="L143" s="92" t="s">
        <v>32</v>
      </c>
      <c r="M143" s="100">
        <v>0.84</v>
      </c>
      <c r="N143" s="100">
        <v>2.71</v>
      </c>
      <c r="O143" s="97"/>
      <c r="P143" s="100">
        <v>10</v>
      </c>
      <c r="Q143" s="102">
        <v>24</v>
      </c>
    </row>
    <row r="144" spans="11:17" ht="18" hidden="1" customHeight="1" x14ac:dyDescent="0.2">
      <c r="K144" s="101" t="s">
        <v>230</v>
      </c>
      <c r="L144" s="92" t="s">
        <v>32</v>
      </c>
      <c r="M144" s="100">
        <v>0.85</v>
      </c>
      <c r="N144" s="100">
        <v>3.9</v>
      </c>
      <c r="O144" s="97"/>
      <c r="P144" s="100">
        <v>10</v>
      </c>
      <c r="Q144" s="102">
        <v>24</v>
      </c>
    </row>
    <row r="145" spans="2:25" ht="18" hidden="1" customHeight="1" x14ac:dyDescent="0.2">
      <c r="K145" s="101" t="s">
        <v>231</v>
      </c>
      <c r="L145" s="92" t="s">
        <v>32</v>
      </c>
      <c r="M145" s="100">
        <v>0.85</v>
      </c>
      <c r="N145" s="100">
        <v>4.4000000000000004</v>
      </c>
      <c r="O145" s="97"/>
      <c r="P145" s="100">
        <v>10</v>
      </c>
      <c r="Q145" s="102">
        <v>24</v>
      </c>
    </row>
    <row r="146" spans="2:25" ht="18" hidden="1" customHeight="1" x14ac:dyDescent="0.2"/>
    <row r="147" spans="2:25" ht="18" hidden="1" customHeight="1" x14ac:dyDescent="0.2"/>
    <row r="148" spans="2:25" ht="18" hidden="1" customHeight="1" x14ac:dyDescent="0.2">
      <c r="K148" s="101"/>
      <c r="L148" s="92"/>
      <c r="M148"/>
      <c r="N148"/>
      <c r="P148"/>
      <c r="Q148" s="98"/>
    </row>
    <row r="149" spans="2:25" ht="18" hidden="1" customHeight="1" x14ac:dyDescent="0.2">
      <c r="K149" s="101"/>
      <c r="L149" s="92"/>
      <c r="M149"/>
      <c r="N149"/>
      <c r="P149"/>
      <c r="Q149" s="98"/>
    </row>
    <row r="150" spans="2:25" ht="18" hidden="1" customHeight="1" x14ac:dyDescent="0.2">
      <c r="K150" s="101"/>
      <c r="L150" s="92"/>
      <c r="M150"/>
      <c r="N150"/>
      <c r="P150"/>
      <c r="Q150" s="98"/>
    </row>
    <row r="151" spans="2:25" ht="18" hidden="1" customHeight="1" x14ac:dyDescent="0.2"/>
    <row r="152" spans="2:25" ht="18" hidden="1" customHeight="1" x14ac:dyDescent="0.2">
      <c r="B152" s="105"/>
      <c r="C152" s="105"/>
      <c r="D152" s="105"/>
      <c r="E152" s="105"/>
      <c r="F152" s="105"/>
      <c r="G152" s="105"/>
      <c r="H152" s="105"/>
      <c r="I152" s="105"/>
      <c r="J152" s="105"/>
      <c r="K152" s="50"/>
      <c r="L152" s="50"/>
      <c r="M152" s="50"/>
      <c r="N152" s="50"/>
      <c r="O152" s="50"/>
      <c r="P152" s="50"/>
    </row>
    <row r="153" spans="2:25" ht="36" customHeight="1" x14ac:dyDescent="0.2">
      <c r="B153" s="216" t="s">
        <v>232</v>
      </c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7"/>
      <c r="R153" s="8"/>
      <c r="S153" s="9"/>
      <c r="T153" s="8"/>
    </row>
    <row r="154" spans="2:25" ht="18" customHeight="1" x14ac:dyDescent="0.2">
      <c r="B154" s="217" t="s">
        <v>233</v>
      </c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7"/>
      <c r="R154" s="8"/>
      <c r="S154" s="9"/>
      <c r="T154" s="8"/>
    </row>
    <row r="155" spans="2:25" ht="18" customHeight="1" x14ac:dyDescent="0.2">
      <c r="B155" s="106"/>
      <c r="C155" s="106"/>
      <c r="D155" s="217" t="s">
        <v>234</v>
      </c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8">
        <v>2018</v>
      </c>
      <c r="P155" s="218"/>
      <c r="Q155" s="7"/>
      <c r="R155" s="8"/>
      <c r="S155" s="9"/>
      <c r="T155" s="8"/>
    </row>
    <row r="156" spans="2:25" s="1" customFormat="1" ht="27" customHeight="1" x14ac:dyDescent="0.2">
      <c r="K156" s="2"/>
      <c r="L156" s="2"/>
      <c r="M156" s="2"/>
      <c r="N156" s="2"/>
      <c r="O156" s="2"/>
      <c r="P156" s="2"/>
      <c r="S156" s="14"/>
      <c r="U156" s="2"/>
      <c r="V156" s="107"/>
      <c r="W156" s="107"/>
      <c r="X156" s="2"/>
      <c r="Y156" s="2"/>
    </row>
    <row r="157" spans="2:25" x14ac:dyDescent="0.2"/>
    <row r="158" spans="2:25" x14ac:dyDescent="0.2"/>
    <row r="159" spans="2:25" x14ac:dyDescent="0.2"/>
    <row r="160" spans="2:25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</sheetData>
  <sheetProtection sheet="1"/>
  <mergeCells count="156">
    <mergeCell ref="O114:P114"/>
    <mergeCell ref="N115:P115"/>
    <mergeCell ref="N116:P116"/>
    <mergeCell ref="B153:P153"/>
    <mergeCell ref="B154:P154"/>
    <mergeCell ref="D155:N155"/>
    <mergeCell ref="O155:P155"/>
    <mergeCell ref="O108:P108"/>
    <mergeCell ref="O109:P109"/>
    <mergeCell ref="O110:P110"/>
    <mergeCell ref="O111:P111"/>
    <mergeCell ref="O112:P112"/>
    <mergeCell ref="O113:P113"/>
    <mergeCell ref="O102:P102"/>
    <mergeCell ref="O103:P103"/>
    <mergeCell ref="O104:P104"/>
    <mergeCell ref="O105:P105"/>
    <mergeCell ref="O106:P106"/>
    <mergeCell ref="O107:P107"/>
    <mergeCell ref="O96:P96"/>
    <mergeCell ref="O97:P97"/>
    <mergeCell ref="O98:P98"/>
    <mergeCell ref="O99:P99"/>
    <mergeCell ref="O100:P100"/>
    <mergeCell ref="O101:P101"/>
    <mergeCell ref="O90:P90"/>
    <mergeCell ref="O91:P91"/>
    <mergeCell ref="O92:P92"/>
    <mergeCell ref="O93:P93"/>
    <mergeCell ref="O94:P94"/>
    <mergeCell ref="O95:P95"/>
    <mergeCell ref="O84:P84"/>
    <mergeCell ref="O85:P85"/>
    <mergeCell ref="O86:P86"/>
    <mergeCell ref="O87:P87"/>
    <mergeCell ref="O88:P88"/>
    <mergeCell ref="O89:P89"/>
    <mergeCell ref="O78:P78"/>
    <mergeCell ref="O79:P79"/>
    <mergeCell ref="N80:P80"/>
    <mergeCell ref="B81:P81"/>
    <mergeCell ref="B82:P82"/>
    <mergeCell ref="C83:D83"/>
    <mergeCell ref="E83:J83"/>
    <mergeCell ref="K83:L83"/>
    <mergeCell ref="O83:P83"/>
    <mergeCell ref="O72:P72"/>
    <mergeCell ref="O73:P73"/>
    <mergeCell ref="O74:P74"/>
    <mergeCell ref="O75:P75"/>
    <mergeCell ref="O76:P76"/>
    <mergeCell ref="O77:P77"/>
    <mergeCell ref="O66:P66"/>
    <mergeCell ref="O67:P67"/>
    <mergeCell ref="O68:P68"/>
    <mergeCell ref="O69:P69"/>
    <mergeCell ref="O70:P70"/>
    <mergeCell ref="O71:P71"/>
    <mergeCell ref="O60:P60"/>
    <mergeCell ref="O61:P61"/>
    <mergeCell ref="O62:P62"/>
    <mergeCell ref="O63:P63"/>
    <mergeCell ref="O64:P64"/>
    <mergeCell ref="O65:P65"/>
    <mergeCell ref="O54:P54"/>
    <mergeCell ref="O55:P55"/>
    <mergeCell ref="O56:P56"/>
    <mergeCell ref="O57:P57"/>
    <mergeCell ref="O58:P58"/>
    <mergeCell ref="O59:P59"/>
    <mergeCell ref="O48:P48"/>
    <mergeCell ref="O49:P49"/>
    <mergeCell ref="O50:P50"/>
    <mergeCell ref="O51:P51"/>
    <mergeCell ref="O52:P52"/>
    <mergeCell ref="O53:P53"/>
    <mergeCell ref="O42:P42"/>
    <mergeCell ref="O43:P43"/>
    <mergeCell ref="O44:P44"/>
    <mergeCell ref="O45:P45"/>
    <mergeCell ref="O46:P46"/>
    <mergeCell ref="O47:P47"/>
    <mergeCell ref="V37:W37"/>
    <mergeCell ref="X37:Y37"/>
    <mergeCell ref="O38:P38"/>
    <mergeCell ref="O39:P39"/>
    <mergeCell ref="B40:P40"/>
    <mergeCell ref="O41:P41"/>
    <mergeCell ref="B33:D33"/>
    <mergeCell ref="E33:F33"/>
    <mergeCell ref="B35:P35"/>
    <mergeCell ref="C37:D37"/>
    <mergeCell ref="E37:J37"/>
    <mergeCell ref="K37:L37"/>
    <mergeCell ref="O37:P37"/>
    <mergeCell ref="B29:D29"/>
    <mergeCell ref="E29:F29"/>
    <mergeCell ref="K29:L29"/>
    <mergeCell ref="N29:P29"/>
    <mergeCell ref="B31:F31"/>
    <mergeCell ref="B32:D32"/>
    <mergeCell ref="E32:F32"/>
    <mergeCell ref="B26:I26"/>
    <mergeCell ref="K26:L26"/>
    <mergeCell ref="N26:O26"/>
    <mergeCell ref="K27:L27"/>
    <mergeCell ref="N27:O27"/>
    <mergeCell ref="B28:F28"/>
    <mergeCell ref="K28:L28"/>
    <mergeCell ref="N28:O28"/>
    <mergeCell ref="B24:I24"/>
    <mergeCell ref="K24:L24"/>
    <mergeCell ref="N24:O24"/>
    <mergeCell ref="B25:D25"/>
    <mergeCell ref="E25:I25"/>
    <mergeCell ref="K25:L25"/>
    <mergeCell ref="N25:O25"/>
    <mergeCell ref="C20:I20"/>
    <mergeCell ref="J20:K20"/>
    <mergeCell ref="B21:J21"/>
    <mergeCell ref="K21:L21"/>
    <mergeCell ref="M21:P21"/>
    <mergeCell ref="B23:I23"/>
    <mergeCell ref="K23:P23"/>
    <mergeCell ref="C17:I17"/>
    <mergeCell ref="J17:K17"/>
    <mergeCell ref="C18:I18"/>
    <mergeCell ref="J18:K18"/>
    <mergeCell ref="C19:I19"/>
    <mergeCell ref="J19:K19"/>
    <mergeCell ref="C14:I14"/>
    <mergeCell ref="J14:K14"/>
    <mergeCell ref="C15:I15"/>
    <mergeCell ref="J15:K15"/>
    <mergeCell ref="C16:I16"/>
    <mergeCell ref="J16:K16"/>
    <mergeCell ref="B12:P12"/>
    <mergeCell ref="B13:L13"/>
    <mergeCell ref="M13:N13"/>
    <mergeCell ref="O13:P13"/>
    <mergeCell ref="B7:C7"/>
    <mergeCell ref="D7:P7"/>
    <mergeCell ref="B8:C8"/>
    <mergeCell ref="D8:F8"/>
    <mergeCell ref="G8:I8"/>
    <mergeCell ref="J8:P8"/>
    <mergeCell ref="B2:P2"/>
    <mergeCell ref="B3:P3"/>
    <mergeCell ref="B4:P4"/>
    <mergeCell ref="B6:C6"/>
    <mergeCell ref="D6:M6"/>
    <mergeCell ref="O6:P6"/>
    <mergeCell ref="B9:C9"/>
    <mergeCell ref="D9:P9"/>
    <mergeCell ref="B10:C10"/>
    <mergeCell ref="D10:P10"/>
  </mergeCells>
  <conditionalFormatting sqref="N15:N20">
    <cfRule type="expression" dxfId="82" priority="84" stopIfTrue="1">
      <formula>AND(N15&gt;0,N15&lt;$V$26)</formula>
    </cfRule>
  </conditionalFormatting>
  <conditionalFormatting sqref="N38:O38 N84:O84">
    <cfRule type="expression" dxfId="81" priority="76" stopIfTrue="1">
      <formula>AND(N38&gt;0,N38&lt;$T$20)</formula>
    </cfRule>
  </conditionalFormatting>
  <conditionalFormatting sqref="P24">
    <cfRule type="expression" dxfId="80" priority="77" stopIfTrue="1">
      <formula>AND(P24&gt;0,P24&lt;$T$20)</formula>
    </cfRule>
  </conditionalFormatting>
  <conditionalFormatting sqref="P25">
    <cfRule type="expression" priority="78" stopIfTrue="1">
      <formula>AND(P25&gt;0,P25&gt;$S$20)</formula>
    </cfRule>
  </conditionalFormatting>
  <conditionalFormatting sqref="N39 N85:N114 N41:N79">
    <cfRule type="cellIs" dxfId="79" priority="79" stopIfTrue="1" operator="between">
      <formula>$AB$49</formula>
      <formula>$AB$49</formula>
    </cfRule>
  </conditionalFormatting>
  <conditionalFormatting sqref="P28">
    <cfRule type="cellIs" dxfId="78" priority="80" stopIfTrue="1" operator="greaterThan">
      <formula>$P$36</formula>
    </cfRule>
  </conditionalFormatting>
  <conditionalFormatting sqref="E30:F30">
    <cfRule type="expression" dxfId="77" priority="81" stopIfTrue="1">
      <formula>AND(ISERROR(SEARCH(E30,E26)),ISERROR(SEARCH(E30,$S$118)))</formula>
    </cfRule>
  </conditionalFormatting>
  <conditionalFormatting sqref="M24">
    <cfRule type="cellIs" dxfId="76" priority="82" stopIfTrue="1" operator="equal">
      <formula>"#VALUE!"</formula>
    </cfRule>
  </conditionalFormatting>
  <conditionalFormatting sqref="E29:F29">
    <cfRule type="expression" dxfId="75" priority="83" stopIfTrue="1">
      <formula>AND(ISERROR(SEARCH(E29,E25)),ISERROR(SEARCH(E29,$S$118)))</formula>
    </cfRule>
  </conditionalFormatting>
  <conditionalFormatting sqref="L15:L20">
    <cfRule type="expression" dxfId="74" priority="75" stopIfTrue="1">
      <formula>AND(L15&gt;0,L15&lt;$V$26)</formula>
    </cfRule>
  </conditionalFormatting>
  <conditionalFormatting sqref="M15:M20">
    <cfRule type="expression" dxfId="73" priority="74" stopIfTrue="1">
      <formula>AND(M15&gt;0,M15&lt;$V$26)</formula>
    </cfRule>
  </conditionalFormatting>
  <conditionalFormatting sqref="O15:O20">
    <cfRule type="expression" dxfId="72" priority="73" stopIfTrue="1">
      <formula>AND(O15&gt;0,O15&lt;$V$26)</formula>
    </cfRule>
  </conditionalFormatting>
  <conditionalFormatting sqref="P15:P20">
    <cfRule type="expression" dxfId="71" priority="72" stopIfTrue="1">
      <formula>AND(P15&gt;0,P15&lt;$V$26)</formula>
    </cfRule>
  </conditionalFormatting>
  <conditionalFormatting sqref="E25:I25">
    <cfRule type="cellIs" dxfId="70" priority="71" operator="equal">
      <formula>0</formula>
    </cfRule>
  </conditionalFormatting>
  <conditionalFormatting sqref="O85:P85">
    <cfRule type="expression" dxfId="69" priority="70" stopIfTrue="1">
      <formula>OR((AND(O85&gt;0,O85&lt;$T$20)),(AND(O85&gt;0,O85&gt;$S$20)))</formula>
    </cfRule>
  </conditionalFormatting>
  <conditionalFormatting sqref="O39:P39">
    <cfRule type="expression" dxfId="68" priority="69" stopIfTrue="1">
      <formula>OR((AND(O39&gt;0,O39&lt;$T$20)),(AND(O39&gt;0,O39&gt;$S$20)))</formula>
    </cfRule>
  </conditionalFormatting>
  <conditionalFormatting sqref="O41:P41">
    <cfRule type="expression" dxfId="67" priority="68" stopIfTrue="1">
      <formula>OR((AND(O41&gt;0,O41&lt;$T$20)),(AND(O41&gt;0,O41&gt;$S$20)))</formula>
    </cfRule>
  </conditionalFormatting>
  <conditionalFormatting sqref="O42:P42">
    <cfRule type="expression" dxfId="66" priority="67" stopIfTrue="1">
      <formula>OR((AND(O42&gt;0,O42&lt;$T$20)),(AND(O42&gt;0,O42&gt;$S$20)))</formula>
    </cfRule>
  </conditionalFormatting>
  <conditionalFormatting sqref="O43:P43">
    <cfRule type="expression" dxfId="65" priority="66" stopIfTrue="1">
      <formula>OR((AND(O43&gt;0,O43&lt;$T$20)),(AND(O43&gt;0,O43&gt;$S$20)))</formula>
    </cfRule>
  </conditionalFormatting>
  <conditionalFormatting sqref="O44:P44">
    <cfRule type="expression" dxfId="64" priority="65" stopIfTrue="1">
      <formula>OR((AND(O44&gt;0,O44&lt;$T$20)),(AND(O44&gt;0,O44&gt;$S$20)))</formula>
    </cfRule>
  </conditionalFormatting>
  <conditionalFormatting sqref="O45:P45">
    <cfRule type="expression" dxfId="63" priority="64" stopIfTrue="1">
      <formula>OR((AND(O45&gt;0,O45&lt;$T$20)),(AND(O45&gt;0,O45&gt;$S$20)))</formula>
    </cfRule>
  </conditionalFormatting>
  <conditionalFormatting sqref="O46:P46">
    <cfRule type="expression" dxfId="62" priority="63" stopIfTrue="1">
      <formula>OR((AND(O46&gt;0,O46&lt;$T$20)),(AND(O46&gt;0,O46&gt;$S$20)))</formula>
    </cfRule>
  </conditionalFormatting>
  <conditionalFormatting sqref="O47:P47">
    <cfRule type="expression" dxfId="61" priority="62" stopIfTrue="1">
      <formula>OR((AND(O47&gt;0,O47&lt;$T$20)),(AND(O47&gt;0,O47&gt;$S$20)))</formula>
    </cfRule>
  </conditionalFormatting>
  <conditionalFormatting sqref="O48:P48">
    <cfRule type="expression" dxfId="60" priority="61" stopIfTrue="1">
      <formula>OR((AND(O48&gt;0,O48&lt;$T$20)),(AND(O48&gt;0,O48&gt;$S$20)))</formula>
    </cfRule>
  </conditionalFormatting>
  <conditionalFormatting sqref="O50:P50">
    <cfRule type="expression" dxfId="59" priority="60" stopIfTrue="1">
      <formula>OR((AND(O50&gt;0,O50&lt;$T$20)),(AND(O50&gt;0,O50&gt;$S$20)))</formula>
    </cfRule>
  </conditionalFormatting>
  <conditionalFormatting sqref="O49:P49">
    <cfRule type="expression" dxfId="58" priority="59" stopIfTrue="1">
      <formula>OR((AND(O50&gt;0,O50&lt;$T$20)),(AND(O50&gt;0,O50&gt;$S$20)))</formula>
    </cfRule>
  </conditionalFormatting>
  <conditionalFormatting sqref="O51:P51">
    <cfRule type="expression" dxfId="57" priority="58" stopIfTrue="1">
      <formula>OR((AND(O51&gt;0,O51&lt;$T$20)),(AND(O51&gt;0,O51&gt;$S$20)))</formula>
    </cfRule>
  </conditionalFormatting>
  <conditionalFormatting sqref="O52:P52">
    <cfRule type="expression" dxfId="56" priority="57" stopIfTrue="1">
      <formula>OR((AND(O52&gt;0,O52&lt;$T$20)),(AND(O52&gt;0,O52&gt;$S$20)))</formula>
    </cfRule>
  </conditionalFormatting>
  <conditionalFormatting sqref="O53:P53">
    <cfRule type="expression" dxfId="55" priority="56" stopIfTrue="1">
      <formula>OR((AND(O53&gt;0,O53&lt;$T$20)),(AND(O53&gt;0,O53&gt;$S$20)))</formula>
    </cfRule>
  </conditionalFormatting>
  <conditionalFormatting sqref="O54:P54">
    <cfRule type="expression" dxfId="54" priority="55" stopIfTrue="1">
      <formula>OR((AND(O54&gt;0,O54&lt;$T$20)),(AND(O54&gt;0,O54&gt;$S$20)))</formula>
    </cfRule>
  </conditionalFormatting>
  <conditionalFormatting sqref="O55:P55">
    <cfRule type="expression" dxfId="53" priority="54" stopIfTrue="1">
      <formula>OR((AND(O55&gt;0,O55&lt;$T$20)),(AND(O55&gt;0,O55&gt;$S$20)))</formula>
    </cfRule>
  </conditionalFormatting>
  <conditionalFormatting sqref="O56:P56">
    <cfRule type="expression" dxfId="52" priority="53" stopIfTrue="1">
      <formula>OR((AND(O56&gt;0,O56&lt;$T$20)),(AND(O56&gt;0,O56&gt;$S$20)))</formula>
    </cfRule>
  </conditionalFormatting>
  <conditionalFormatting sqref="O57:P57">
    <cfRule type="expression" dxfId="51" priority="52" stopIfTrue="1">
      <formula>OR((AND(O57&gt;0,O57&lt;$T$20)),(AND(O57&gt;0,O57&gt;$S$20)))</formula>
    </cfRule>
  </conditionalFormatting>
  <conditionalFormatting sqref="O58:P58">
    <cfRule type="expression" dxfId="50" priority="51" stopIfTrue="1">
      <formula>OR((AND(O58&gt;0,O58&lt;$T$20)),(AND(O58&gt;0,O58&gt;$S$20)))</formula>
    </cfRule>
  </conditionalFormatting>
  <conditionalFormatting sqref="O59:P59">
    <cfRule type="expression" dxfId="49" priority="50" stopIfTrue="1">
      <formula>OR((AND(O59&gt;0,O59&lt;$T$20)),(AND(O59&gt;0,O59&gt;$S$20)))</formula>
    </cfRule>
  </conditionalFormatting>
  <conditionalFormatting sqref="O60:P60">
    <cfRule type="expression" dxfId="48" priority="49" stopIfTrue="1">
      <formula>OR((AND(O60&gt;0,O60&lt;$T$20)),(AND(O60&gt;0,O60&gt;$S$20)))</formula>
    </cfRule>
  </conditionalFormatting>
  <conditionalFormatting sqref="O61:P61">
    <cfRule type="expression" dxfId="47" priority="48" stopIfTrue="1">
      <formula>OR((AND(O61&gt;0,O61&lt;$T$20)),(AND(O61&gt;0,O61&gt;$S$20)))</formula>
    </cfRule>
  </conditionalFormatting>
  <conditionalFormatting sqref="O62:P62">
    <cfRule type="expression" dxfId="46" priority="47" stopIfTrue="1">
      <formula>OR((AND(O62&gt;0,O62&lt;$T$20)),(AND(O62&gt;0,O62&gt;$S$20)))</formula>
    </cfRule>
  </conditionalFormatting>
  <conditionalFormatting sqref="O63:P63">
    <cfRule type="expression" dxfId="45" priority="46" stopIfTrue="1">
      <formula>OR((AND(O63&gt;0,O63&lt;$T$20)),(AND(O63&gt;0,O63&gt;$S$20)))</formula>
    </cfRule>
  </conditionalFormatting>
  <conditionalFormatting sqref="O64:P64">
    <cfRule type="expression" dxfId="44" priority="45" stopIfTrue="1">
      <formula>OR((AND(O64&gt;0,O64&lt;$T$20)),(AND(O64&gt;0,O64&gt;$S$20)))</formula>
    </cfRule>
  </conditionalFormatting>
  <conditionalFormatting sqref="O65:P65">
    <cfRule type="expression" dxfId="43" priority="44" stopIfTrue="1">
      <formula>OR((AND(O65&gt;0,O65&lt;$T$20)),(AND(O65&gt;0,O65&gt;$S$20)))</formula>
    </cfRule>
  </conditionalFormatting>
  <conditionalFormatting sqref="O66:P66">
    <cfRule type="expression" dxfId="42" priority="43" stopIfTrue="1">
      <formula>OR((AND(O66&gt;0,O66&lt;$T$20)),(AND(O66&gt;0,O66&gt;$S$20)))</formula>
    </cfRule>
  </conditionalFormatting>
  <conditionalFormatting sqref="O67:P67">
    <cfRule type="expression" dxfId="41" priority="42" stopIfTrue="1">
      <formula>OR((AND(O67&gt;0,O67&lt;$T$20)),(AND(O67&gt;0,O67&gt;$S$20)))</formula>
    </cfRule>
  </conditionalFormatting>
  <conditionalFormatting sqref="O68:P68">
    <cfRule type="expression" dxfId="40" priority="41" stopIfTrue="1">
      <formula>OR((AND(O68&gt;0,O68&lt;$T$20)),(AND(O68&gt;0,O68&gt;$S$20)))</formula>
    </cfRule>
  </conditionalFormatting>
  <conditionalFormatting sqref="O69:P69">
    <cfRule type="expression" dxfId="39" priority="40" stopIfTrue="1">
      <formula>OR((AND(O69&gt;0,O69&lt;$T$20)),(AND(O69&gt;0,O69&gt;$S$20)))</formula>
    </cfRule>
  </conditionalFormatting>
  <conditionalFormatting sqref="O70:P70">
    <cfRule type="expression" dxfId="38" priority="39" stopIfTrue="1">
      <formula>OR((AND(O70&gt;0,O70&lt;$T$20)),(AND(O70&gt;0,O70&gt;$S$20)))</formula>
    </cfRule>
  </conditionalFormatting>
  <conditionalFormatting sqref="O71:P71">
    <cfRule type="expression" dxfId="37" priority="38" stopIfTrue="1">
      <formula>OR((AND(O71&gt;0,O71&lt;$T$20)),(AND(O71&gt;0,O71&gt;$S$20)))</formula>
    </cfRule>
  </conditionalFormatting>
  <conditionalFormatting sqref="O72:P72">
    <cfRule type="expression" dxfId="36" priority="37" stopIfTrue="1">
      <formula>OR((AND(O72&gt;0,O72&lt;$T$20)),(AND(O72&gt;0,O72&gt;$S$20)))</formula>
    </cfRule>
  </conditionalFormatting>
  <conditionalFormatting sqref="O73:P73">
    <cfRule type="expression" dxfId="35" priority="36" stopIfTrue="1">
      <formula>OR((AND(O73&gt;0,O73&lt;$T$20)),(AND(O73&gt;0,O73&gt;$S$20)))</formula>
    </cfRule>
  </conditionalFormatting>
  <conditionalFormatting sqref="O74:P74">
    <cfRule type="expression" dxfId="34" priority="35" stopIfTrue="1">
      <formula>OR((AND(O74&gt;0,O74&lt;$T$20)),(AND(O74&gt;0,O74&gt;$S$20)))</formula>
    </cfRule>
  </conditionalFormatting>
  <conditionalFormatting sqref="O75:P75">
    <cfRule type="expression" dxfId="33" priority="34" stopIfTrue="1">
      <formula>OR((AND(O75&gt;0,O75&lt;$T$20)),(AND(O75&gt;0,O75&gt;$S$20)))</formula>
    </cfRule>
  </conditionalFormatting>
  <conditionalFormatting sqref="O76:P76">
    <cfRule type="expression" dxfId="32" priority="33" stopIfTrue="1">
      <formula>OR((AND(O76&gt;0,O76&lt;$T$20)),(AND(O76&gt;0,O76&gt;$S$20)))</formula>
    </cfRule>
  </conditionalFormatting>
  <conditionalFormatting sqref="O77:P77">
    <cfRule type="expression" dxfId="31" priority="32" stopIfTrue="1">
      <formula>OR((AND(O77&gt;0,O77&lt;$T$20)),(AND(O77&gt;0,O77&gt;$S$20)))</formula>
    </cfRule>
  </conditionalFormatting>
  <conditionalFormatting sqref="O78:P78">
    <cfRule type="expression" dxfId="30" priority="31" stopIfTrue="1">
      <formula>OR((AND(O78&gt;0,O78&lt;$T$20)),(AND(O78&gt;0,O78&gt;$S$20)))</formula>
    </cfRule>
  </conditionalFormatting>
  <conditionalFormatting sqref="O79:P79">
    <cfRule type="expression" dxfId="29" priority="30" stopIfTrue="1">
      <formula>OR((AND(O79&gt;0,O79&lt;$T$20)),(AND(O79&gt;0,O79&gt;$S$20)))</formula>
    </cfRule>
  </conditionalFormatting>
  <conditionalFormatting sqref="O86:P86">
    <cfRule type="expression" dxfId="28" priority="29" stopIfTrue="1">
      <formula>OR((AND(O86&gt;0,O86&lt;$T$20)),(AND(O86&gt;0,O86&gt;$S$20)))</formula>
    </cfRule>
  </conditionalFormatting>
  <conditionalFormatting sqref="O87:P87">
    <cfRule type="expression" dxfId="27" priority="28" stopIfTrue="1">
      <formula>OR((AND(O87&gt;0,O87&lt;$T$20)),(AND(O87&gt;0,O87&gt;$S$20)))</formula>
    </cfRule>
  </conditionalFormatting>
  <conditionalFormatting sqref="O88:P88">
    <cfRule type="expression" dxfId="26" priority="27" stopIfTrue="1">
      <formula>OR((AND(O88&gt;0,O88&lt;$T$20)),(AND(O88&gt;0,O88&gt;$S$20)))</formula>
    </cfRule>
  </conditionalFormatting>
  <conditionalFormatting sqref="O89:P89">
    <cfRule type="expression" dxfId="25" priority="26" stopIfTrue="1">
      <formula>OR((AND(O89&gt;0,O89&lt;$T$20)),(AND(O89&gt;0,O89&gt;$S$20)))</formula>
    </cfRule>
  </conditionalFormatting>
  <conditionalFormatting sqref="O90:P90">
    <cfRule type="expression" dxfId="24" priority="25" stopIfTrue="1">
      <formula>OR((AND(O90&gt;0,O90&lt;$T$20)),(AND(O90&gt;0,O90&gt;$S$20)))</formula>
    </cfRule>
  </conditionalFormatting>
  <conditionalFormatting sqref="O91:P91">
    <cfRule type="expression" dxfId="23" priority="24" stopIfTrue="1">
      <formula>OR((AND(O91&gt;0,O91&lt;$T$20)),(AND(O91&gt;0,O91&gt;$S$20)))</formula>
    </cfRule>
  </conditionalFormatting>
  <conditionalFormatting sqref="O92:P92">
    <cfRule type="expression" dxfId="22" priority="23" stopIfTrue="1">
      <formula>OR((AND(O92&gt;0,O92&lt;$T$20)),(AND(O92&gt;0,O92&gt;$S$20)))</formula>
    </cfRule>
  </conditionalFormatting>
  <conditionalFormatting sqref="O93:P93">
    <cfRule type="expression" dxfId="21" priority="22" stopIfTrue="1">
      <formula>OR((AND(O93&gt;0,O93&lt;$T$20)),(AND(O93&gt;0,O93&gt;$S$20)))</formula>
    </cfRule>
  </conditionalFormatting>
  <conditionalFormatting sqref="O94:P94">
    <cfRule type="expression" dxfId="20" priority="21" stopIfTrue="1">
      <formula>OR((AND(O94&gt;0,O94&lt;$T$20)),(AND(O94&gt;0,O94&gt;$S$20)))</formula>
    </cfRule>
  </conditionalFormatting>
  <conditionalFormatting sqref="O95:P95">
    <cfRule type="expression" dxfId="19" priority="20" stopIfTrue="1">
      <formula>OR((AND(O95&gt;0,O95&lt;$T$20)),(AND(O95&gt;0,O95&gt;$S$20)))</formula>
    </cfRule>
  </conditionalFormatting>
  <conditionalFormatting sqref="O96:P96">
    <cfRule type="expression" dxfId="18" priority="19" stopIfTrue="1">
      <formula>OR((AND(O96&gt;0,O96&lt;$T$20)),(AND(O96&gt;0,O96&gt;$S$20)))</formula>
    </cfRule>
  </conditionalFormatting>
  <conditionalFormatting sqref="O97:P97">
    <cfRule type="expression" dxfId="17" priority="18" stopIfTrue="1">
      <formula>OR((AND(O97&gt;0,O97&lt;$T$20)),(AND(O97&gt;0,O97&gt;$S$20)))</formula>
    </cfRule>
  </conditionalFormatting>
  <conditionalFormatting sqref="O98:P98">
    <cfRule type="expression" dxfId="16" priority="17" stopIfTrue="1">
      <formula>OR((AND(O98&gt;0,O98&lt;$T$20)),(AND(O98&gt;0,O98&gt;$S$20)))</formula>
    </cfRule>
  </conditionalFormatting>
  <conditionalFormatting sqref="O99:P99">
    <cfRule type="expression" dxfId="15" priority="16" stopIfTrue="1">
      <formula>OR((AND(O99&gt;0,O99&lt;$T$20)),(AND(O99&gt;0,O99&gt;$S$20)))</formula>
    </cfRule>
  </conditionalFormatting>
  <conditionalFormatting sqref="O100:P100">
    <cfRule type="expression" dxfId="14" priority="15" stopIfTrue="1">
      <formula>OR((AND(O100&gt;0,O100&lt;$T$20)),(AND(O100&gt;0,O100&gt;$S$20)))</formula>
    </cfRule>
  </conditionalFormatting>
  <conditionalFormatting sqref="O101:P101">
    <cfRule type="expression" dxfId="13" priority="14" stopIfTrue="1">
      <formula>OR((AND(O101&gt;0,O101&lt;$T$20)),(AND(O101&gt;0,O101&gt;$S$20)))</formula>
    </cfRule>
  </conditionalFormatting>
  <conditionalFormatting sqref="O102:P102">
    <cfRule type="expression" dxfId="12" priority="13" stopIfTrue="1">
      <formula>OR((AND(O102&gt;0,O102&lt;$T$20)),(AND(O102&gt;0,O102&gt;$S$20)))</formula>
    </cfRule>
  </conditionalFormatting>
  <conditionalFormatting sqref="O103:P103">
    <cfRule type="expression" dxfId="11" priority="12" stopIfTrue="1">
      <formula>OR((AND(O103&gt;0,O103&lt;$T$20)),(AND(O103&gt;0,O103&gt;$S$20)))</formula>
    </cfRule>
  </conditionalFormatting>
  <conditionalFormatting sqref="O104:P104">
    <cfRule type="expression" dxfId="10" priority="11" stopIfTrue="1">
      <formula>OR((AND(O104&gt;0,O104&lt;$T$20)),(AND(O104&gt;0,O104&gt;$S$20)))</formula>
    </cfRule>
  </conditionalFormatting>
  <conditionalFormatting sqref="O105:P105">
    <cfRule type="expression" dxfId="9" priority="10" stopIfTrue="1">
      <formula>OR((AND(O105&gt;0,O105&lt;$T$20)),(AND(O105&gt;0,O105&gt;$S$20)))</formula>
    </cfRule>
  </conditionalFormatting>
  <conditionalFormatting sqref="O106:P106">
    <cfRule type="expression" dxfId="8" priority="9" stopIfTrue="1">
      <formula>OR((AND(O106&gt;0,O106&lt;$T$20)),(AND(O106&gt;0,O106&gt;$S$20)))</formula>
    </cfRule>
  </conditionalFormatting>
  <conditionalFormatting sqref="O107:P107">
    <cfRule type="expression" dxfId="7" priority="8" stopIfTrue="1">
      <formula>OR((AND(O107&gt;0,O107&lt;$T$20)),(AND(O107&gt;0,O107&gt;$S$20)))</formula>
    </cfRule>
  </conditionalFormatting>
  <conditionalFormatting sqref="O108:P108">
    <cfRule type="expression" dxfId="6" priority="7" stopIfTrue="1">
      <formula>OR((AND(O108&gt;0,O108&lt;$T$20)),(AND(O108&gt;0,O108&gt;$S$20)))</formula>
    </cfRule>
  </conditionalFormatting>
  <conditionalFormatting sqref="O109:P109">
    <cfRule type="expression" dxfId="5" priority="6" stopIfTrue="1">
      <formula>OR((AND(O109&gt;0,O109&lt;$T$20)),(AND(O109&gt;0,O109&gt;$S$20)))</formula>
    </cfRule>
  </conditionalFormatting>
  <conditionalFormatting sqref="O110:P110">
    <cfRule type="expression" dxfId="4" priority="5" stopIfTrue="1">
      <formula>OR((AND(O110&gt;0,O110&lt;$T$20)),(AND(O110&gt;0,O110&gt;$S$20)))</formula>
    </cfRule>
  </conditionalFormatting>
  <conditionalFormatting sqref="O111:P111">
    <cfRule type="expression" dxfId="3" priority="4" stopIfTrue="1">
      <formula>OR((AND(O111&gt;0,O111&lt;$T$20)),(AND(O111&gt;0,O111&gt;$S$20)))</formula>
    </cfRule>
  </conditionalFormatting>
  <conditionalFormatting sqref="O112:P112">
    <cfRule type="expression" dxfId="2" priority="3" stopIfTrue="1">
      <formula>OR((AND(O112&gt;0,O112&lt;$T$20)),(AND(O112&gt;0,O112&gt;$S$20)))</formula>
    </cfRule>
  </conditionalFormatting>
  <conditionalFormatting sqref="O113:P113">
    <cfRule type="expression" dxfId="1" priority="2" stopIfTrue="1">
      <formula>OR((AND(O113&gt;0,O113&lt;$T$20)),(AND(O113&gt;0,O113&gt;$S$20)))</formula>
    </cfRule>
  </conditionalFormatting>
  <conditionalFormatting sqref="O114:P114">
    <cfRule type="expression" dxfId="0" priority="1" stopIfTrue="1">
      <formula>OR((AND(O114&gt;0,O114&lt;$T$20)),(AND(O114&gt;0,O114&gt;$S$20)))</formula>
    </cfRule>
  </conditionalFormatting>
  <dataValidations count="9">
    <dataValidation allowBlank="1" promptTitle="Note!" prompt="Check available taps above." sqref="E33:F33" xr:uid="{2887D9B9-9461-43B0-8DFA-AB7394F8F8D9}"/>
    <dataValidation type="list" allowBlank="1" sqref="E32:F32" xr:uid="{44B68139-4265-4748-97B3-ED203277C064}">
      <formula1>$AA$31:$AA$32</formula1>
    </dataValidation>
    <dataValidation type="list" allowBlank="1" showInputMessage="1" showErrorMessage="1" sqref="D85:D109 D44:D79" xr:uid="{C3CE1455-E338-4301-8B48-C1320E9AD4B1}">
      <formula1>$Z$41:$Z$46</formula1>
    </dataValidation>
    <dataValidation type="list" allowBlank="1" showInputMessage="1" sqref="J15:K20" xr:uid="{3A35809B-68EA-4594-815A-944C81B0538E}">
      <formula1>$X$19:$X$20</formula1>
    </dataValidation>
    <dataValidation type="list" showInputMessage="1" sqref="C15:I20" xr:uid="{D71A46B8-D973-4FAE-9A56-5ABFE25C2B65}">
      <formula1>$K$122:$K$147</formula1>
    </dataValidation>
    <dataValidation type="list" promptTitle="Note!" prompt="Check available taps above." sqref="E29:F29" xr:uid="{1528ED96-230C-4FD8-B933-E83B5CE80B41}">
      <formula1>$AB$118:$AB$128</formula1>
    </dataValidation>
    <dataValidation type="list" allowBlank="1" promptTitle="Note!" prompt="Check available taps above." sqref="E30:F30" xr:uid="{768983F5-375D-40CF-BE66-226DA877DC42}">
      <formula1>$AB$118:$AB$122</formula1>
    </dataValidation>
    <dataValidation type="list" allowBlank="1" showInputMessage="1" showErrorMessage="1" sqref="B24:I24" xr:uid="{29FC7679-E241-481C-BB37-FFD2A6D8AD9E}">
      <formula1>$S$118:$S$128</formula1>
    </dataValidation>
    <dataValidation type="list" allowBlank="1" showInputMessage="1" showErrorMessage="1" sqref="D39 D41:D43" xr:uid="{DB3F578C-161C-4069-BFB7-5E754D46BE3A}">
      <formula1>$Z$40:$Z$46</formula1>
    </dataValidation>
  </dataValidations>
  <printOptions horizontalCentered="1"/>
  <pageMargins left="0.5" right="0.5" top="0.15" bottom="0" header="0.5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calculator form</vt:lpstr>
      <vt:lpstr>'revised calculator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Krause</dc:creator>
  <cp:lastModifiedBy>Jim Hespe</cp:lastModifiedBy>
  <cp:lastPrinted>2018-03-27T22:09:35Z</cp:lastPrinted>
  <dcterms:created xsi:type="dcterms:W3CDTF">2018-03-27T21:26:01Z</dcterms:created>
  <dcterms:modified xsi:type="dcterms:W3CDTF">2018-03-28T13:11:05Z</dcterms:modified>
</cp:coreProperties>
</file>